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45" windowWidth="24720" windowHeight="10965" tabRatio="829"/>
  </bookViews>
  <sheets>
    <sheet name="Instructions" sheetId="4" r:id="rId1"/>
    <sheet name="Project Registration" sheetId="5" r:id="rId2"/>
    <sheet name="Final Application" sheetId="6" r:id="rId3"/>
    <sheet name="Project Evaluation Use Only" sheetId="22" r:id="rId4"/>
    <sheet name="Protection" sheetId="15" r:id="rId5"/>
    <sheet name="Circulation" sheetId="17" r:id="rId6"/>
    <sheet name="Utilities" sheetId="11" r:id="rId7"/>
    <sheet name="Amenities" sheetId="18" r:id="rId8"/>
    <sheet name="Covenants and Deed_Restrictions" sheetId="21" r:id="rId9"/>
    <sheet name="Education" sheetId="20" r:id="rId10"/>
    <sheet name="Submittals" sheetId="19" r:id="rId11"/>
  </sheets>
  <externalReferences>
    <externalReference r:id="rId12"/>
  </externalReferences>
  <definedNames>
    <definedName name="FFSprerequisite">'[1]Energy '!$K$92:$K$94</definedName>
    <definedName name="healthpre">[1]Health!$M$73:$M$76</definedName>
    <definedName name="nafive">'[1]Disaster Mitigation'!$M$31:$M$33</definedName>
    <definedName name="natwo" localSheetId="7">'[1]Disaster Mitigation'!$M$27:$M$29</definedName>
    <definedName name="natwo" localSheetId="5">'[1]Disaster Mitigation'!$M$27:$M$29</definedName>
    <definedName name="natwo" localSheetId="8">'[1]Disaster Mitigation'!$M$27:$M$29</definedName>
    <definedName name="natwo" localSheetId="9">'[1]Disaster Mitigation'!$M$27:$M$29</definedName>
    <definedName name="natwo" localSheetId="4">'[1]Disaster Mitigation'!$M$27:$M$29</definedName>
    <definedName name="natwo" localSheetId="6">'[1]Disaster Mitigation'!$M$27:$M$29</definedName>
    <definedName name="P1pts">Protection!$C$8</definedName>
    <definedName name="P2pts">Protection!$C$11</definedName>
    <definedName name="P3pts">Protection!$C$14</definedName>
    <definedName name="prereq">[1]Site!$M$125:$M$128</definedName>
    <definedName name="_xlnm.Print_Area" localSheetId="7">Amenities!$A:$L</definedName>
    <definedName name="_xlnm.Print_Area" localSheetId="5">Circulation!$A:$L</definedName>
    <definedName name="_xlnm.Print_Area" localSheetId="8">'Covenants and Deed_Restrictions'!$A:$L</definedName>
    <definedName name="_xlnm.Print_Area" localSheetId="9">Education!$A:$L</definedName>
    <definedName name="_xlnm.Print_Area" localSheetId="2">'Final Application'!$A$1:$H$118</definedName>
    <definedName name="_xlnm.Print_Area" localSheetId="0">Instructions!$A$2:$F$45</definedName>
    <definedName name="_xlnm.Print_Area" localSheetId="3">'Project Evaluation Use Only'!$A$1:$H$70</definedName>
    <definedName name="_xlnm.Print_Area" localSheetId="1">'Project Registration'!$B$1:$I$76</definedName>
    <definedName name="_xlnm.Print_Area" localSheetId="4">Protection!$A$1:$L$77</definedName>
    <definedName name="_xlnm.Print_Area" localSheetId="10">Submittals!$A$1:$C$65</definedName>
    <definedName name="_xlnm.Print_Area" localSheetId="6">Utilities!$A:$L</definedName>
    <definedName name="Sone" localSheetId="7">'[1]Disaster Mitigation'!$K$27:$K$29</definedName>
    <definedName name="Sone" localSheetId="5">'[1]Disaster Mitigation'!$K$27:$K$29</definedName>
    <definedName name="Sone" localSheetId="8">'[1]Disaster Mitigation'!$K$27:$K$29</definedName>
    <definedName name="Sone" localSheetId="9">'[1]Disaster Mitigation'!$K$27:$K$29</definedName>
    <definedName name="Sone" localSheetId="4">'[1]Disaster Mitigation'!$K$27:$K$29</definedName>
    <definedName name="Sone" localSheetId="6">'[1]Disaster Mitigation'!$K$27:$K$29</definedName>
  </definedNames>
  <calcPr calcId="145621" concurrentCalc="0"/>
</workbook>
</file>

<file path=xl/calcChain.xml><?xml version="1.0" encoding="utf-8"?>
<calcChain xmlns="http://schemas.openxmlformats.org/spreadsheetml/2006/main">
  <c r="K4" i="20" l="1"/>
  <c r="K4" i="21"/>
  <c r="K4" i="18"/>
  <c r="K4" i="11"/>
  <c r="K4" i="17"/>
  <c r="K4" i="15"/>
  <c r="H3" i="22"/>
  <c r="F28" i="5"/>
  <c r="F29" i="5"/>
  <c r="F31" i="5"/>
  <c r="B51" i="5"/>
  <c r="C30" i="20"/>
  <c r="C67" i="15"/>
  <c r="C64" i="15"/>
  <c r="C61" i="15"/>
  <c r="C12" i="15"/>
  <c r="C9" i="15"/>
  <c r="E7" i="22"/>
  <c r="C32" i="18"/>
  <c r="C41" i="11"/>
  <c r="C42" i="17"/>
  <c r="C15" i="15"/>
  <c r="D17" i="20"/>
  <c r="D9" i="20"/>
  <c r="D14" i="20"/>
  <c r="C14" i="20"/>
  <c r="D9" i="21"/>
  <c r="C37" i="18"/>
  <c r="D28" i="18"/>
  <c r="C16" i="18"/>
  <c r="C9" i="18"/>
  <c r="C70" i="15"/>
  <c r="C21" i="11"/>
  <c r="C18" i="11"/>
  <c r="C9" i="11"/>
  <c r="A55" i="19"/>
  <c r="A48" i="19"/>
  <c r="A39" i="19"/>
  <c r="A29" i="19"/>
  <c r="A18" i="19"/>
  <c r="A1" i="19"/>
  <c r="E28" i="17"/>
  <c r="C24" i="17"/>
  <c r="E9" i="17"/>
  <c r="C9" i="17"/>
  <c r="C8" i="17"/>
  <c r="K26" i="15"/>
  <c r="E18" i="15"/>
  <c r="C18" i="15"/>
  <c r="E28" i="15"/>
  <c r="C9" i="20"/>
  <c r="C45" i="17"/>
  <c r="C53" i="15"/>
  <c r="C56" i="15"/>
  <c r="C44" i="20"/>
  <c r="C50" i="20"/>
  <c r="C39" i="20"/>
  <c r="C27" i="20"/>
  <c r="C23" i="20"/>
  <c r="C20" i="17"/>
  <c r="C20" i="20"/>
  <c r="C17" i="20"/>
  <c r="D26" i="21"/>
  <c r="C26" i="21"/>
  <c r="C30" i="21"/>
  <c r="C23" i="21"/>
  <c r="C20" i="21"/>
  <c r="C9" i="21"/>
  <c r="C28" i="18"/>
  <c r="C24" i="18"/>
  <c r="D19" i="18"/>
  <c r="C19" i="18"/>
  <c r="C13" i="18"/>
  <c r="C28" i="17"/>
  <c r="D24" i="11"/>
  <c r="C24" i="11"/>
  <c r="C38" i="11"/>
  <c r="C35" i="11"/>
  <c r="C32" i="11"/>
  <c r="C15" i="11"/>
  <c r="C51" i="17"/>
  <c r="C39" i="17"/>
  <c r="C34" i="17"/>
  <c r="C16" i="17"/>
  <c r="F46" i="6"/>
  <c r="F47" i="6"/>
  <c r="F49" i="6"/>
  <c r="C28" i="15"/>
  <c r="C35" i="15"/>
  <c r="C22" i="15"/>
  <c r="C16" i="21"/>
  <c r="E70" i="22"/>
  <c r="F70" i="22"/>
  <c r="G70" i="22"/>
  <c r="E69" i="22"/>
  <c r="F69" i="22"/>
  <c r="G69" i="22"/>
  <c r="E68" i="22"/>
  <c r="F68" i="22"/>
  <c r="G68" i="22"/>
  <c r="E67" i="22"/>
  <c r="F67" i="22"/>
  <c r="G67" i="22"/>
  <c r="E66" i="22"/>
  <c r="F66" i="22"/>
  <c r="G66" i="22"/>
  <c r="E65" i="22"/>
  <c r="F65" i="22"/>
  <c r="G65" i="22"/>
  <c r="E64" i="22"/>
  <c r="F64" i="22"/>
  <c r="G64" i="22"/>
  <c r="E63" i="22"/>
  <c r="F63" i="22"/>
  <c r="G63" i="22"/>
  <c r="E62" i="22"/>
  <c r="F62" i="22"/>
  <c r="G62" i="22"/>
  <c r="E61" i="22"/>
  <c r="F61" i="22"/>
  <c r="G61" i="22"/>
  <c r="E59" i="22"/>
  <c r="F59" i="22"/>
  <c r="G59" i="22"/>
  <c r="E58" i="22"/>
  <c r="F58" i="22"/>
  <c r="G58" i="22"/>
  <c r="E57" i="22"/>
  <c r="F57" i="22"/>
  <c r="G57" i="22"/>
  <c r="E56" i="22"/>
  <c r="F56" i="22"/>
  <c r="G56" i="22"/>
  <c r="E55" i="22"/>
  <c r="F55" i="22"/>
  <c r="G55" i="22"/>
  <c r="E54" i="22"/>
  <c r="F54" i="22"/>
  <c r="G54" i="22"/>
  <c r="E52" i="22"/>
  <c r="F52" i="22"/>
  <c r="G52" i="22"/>
  <c r="E51" i="22"/>
  <c r="F51" i="22"/>
  <c r="G51" i="22"/>
  <c r="E50" i="22"/>
  <c r="F50" i="22"/>
  <c r="G50" i="22"/>
  <c r="E49" i="22"/>
  <c r="F49" i="22"/>
  <c r="G49" i="22"/>
  <c r="E48" i="22"/>
  <c r="F48" i="22"/>
  <c r="G48" i="22"/>
  <c r="E47" i="22"/>
  <c r="F47" i="22"/>
  <c r="G47" i="22"/>
  <c r="E46" i="22"/>
  <c r="F46" i="22"/>
  <c r="G46" i="22"/>
  <c r="E45" i="22"/>
  <c r="F45" i="22"/>
  <c r="G45" i="22"/>
  <c r="E43" i="22"/>
  <c r="F43" i="22"/>
  <c r="G43" i="22"/>
  <c r="E42" i="22"/>
  <c r="F42" i="22"/>
  <c r="G42" i="22"/>
  <c r="E41" i="22"/>
  <c r="F41" i="22"/>
  <c r="G41" i="22"/>
  <c r="E40" i="22"/>
  <c r="F40" i="22"/>
  <c r="G40" i="22"/>
  <c r="E39" i="22"/>
  <c r="F39" i="22"/>
  <c r="G39" i="22"/>
  <c r="E38" i="22"/>
  <c r="F38" i="22"/>
  <c r="G38" i="22"/>
  <c r="E37" i="22"/>
  <c r="F37" i="22"/>
  <c r="G37" i="22"/>
  <c r="E36" i="22"/>
  <c r="F36" i="22"/>
  <c r="G36" i="22"/>
  <c r="E35" i="22"/>
  <c r="F35" i="22"/>
  <c r="G35" i="22"/>
  <c r="E33" i="22"/>
  <c r="F33" i="22"/>
  <c r="G33" i="22"/>
  <c r="E32" i="22"/>
  <c r="F32" i="22"/>
  <c r="G32" i="22"/>
  <c r="E31" i="22"/>
  <c r="F31" i="22"/>
  <c r="G31" i="22"/>
  <c r="E30" i="22"/>
  <c r="F30" i="22"/>
  <c r="G30" i="22"/>
  <c r="E29" i="22"/>
  <c r="F29" i="22"/>
  <c r="G29" i="22"/>
  <c r="E28" i="22"/>
  <c r="F28" i="22"/>
  <c r="G28" i="22"/>
  <c r="E27" i="22"/>
  <c r="F27" i="22"/>
  <c r="G27" i="22"/>
  <c r="E26" i="22"/>
  <c r="F26" i="22"/>
  <c r="G26" i="22"/>
  <c r="E25" i="22"/>
  <c r="F25" i="22"/>
  <c r="G25" i="22"/>
  <c r="E8" i="22"/>
  <c r="F8" i="22"/>
  <c r="G8" i="22"/>
  <c r="E24" i="22"/>
  <c r="F24" i="22"/>
  <c r="G24" i="22"/>
  <c r="E22" i="22"/>
  <c r="F22" i="22"/>
  <c r="G22" i="22"/>
  <c r="E21" i="22"/>
  <c r="F21" i="22"/>
  <c r="G21" i="22"/>
  <c r="E20" i="22"/>
  <c r="F20" i="22"/>
  <c r="G20" i="22"/>
  <c r="E19" i="22"/>
  <c r="F19" i="22"/>
  <c r="G19" i="22"/>
  <c r="E18" i="22"/>
  <c r="F18" i="22"/>
  <c r="G18" i="22"/>
  <c r="E17" i="22"/>
  <c r="F17" i="22"/>
  <c r="G17" i="22"/>
  <c r="E16" i="22"/>
  <c r="F16" i="22"/>
  <c r="G16" i="22"/>
  <c r="E15" i="22"/>
  <c r="F15" i="22"/>
  <c r="G15" i="22"/>
  <c r="E14" i="22"/>
  <c r="F14" i="22"/>
  <c r="G14" i="22"/>
  <c r="E13" i="22"/>
  <c r="F13" i="22"/>
  <c r="G13" i="22"/>
  <c r="E12" i="22"/>
  <c r="F12" i="22"/>
  <c r="G12" i="22"/>
  <c r="E11" i="22"/>
  <c r="F11" i="22"/>
  <c r="G11" i="22"/>
  <c r="E10" i="22"/>
  <c r="F10" i="22"/>
  <c r="G10" i="22"/>
  <c r="E9" i="22"/>
  <c r="F9" i="22"/>
  <c r="G9" i="22"/>
  <c r="F7" i="22"/>
  <c r="G7" i="22"/>
  <c r="H42" i="6"/>
  <c r="D53" i="6"/>
  <c r="C48" i="15"/>
  <c r="C64" i="6"/>
  <c r="C39" i="15"/>
  <c r="C62" i="6"/>
  <c r="C43" i="15"/>
  <c r="C63" i="6"/>
  <c r="G4" i="22"/>
  <c r="F4" i="22"/>
  <c r="E4" i="22"/>
  <c r="A2" i="6"/>
  <c r="B4" i="5"/>
  <c r="C118" i="6"/>
  <c r="C117" i="6"/>
  <c r="C116" i="6"/>
  <c r="C115" i="6"/>
  <c r="C114" i="6"/>
  <c r="C113" i="6"/>
  <c r="C112" i="6"/>
  <c r="C111" i="6"/>
  <c r="C110" i="6"/>
  <c r="C109" i="6"/>
  <c r="C107" i="6"/>
  <c r="C106" i="6"/>
  <c r="C105" i="6"/>
  <c r="C104" i="6"/>
  <c r="C103" i="6"/>
  <c r="C102" i="6"/>
  <c r="C100" i="6"/>
  <c r="C99" i="6"/>
  <c r="C98" i="6"/>
  <c r="C97" i="6"/>
  <c r="C96" i="6"/>
  <c r="C95" i="6"/>
  <c r="C94" i="6"/>
  <c r="C93" i="6"/>
  <c r="C91" i="6"/>
  <c r="C90" i="6"/>
  <c r="C89" i="6"/>
  <c r="C88" i="6"/>
  <c r="C87" i="6"/>
  <c r="C86" i="6"/>
  <c r="C85" i="6"/>
  <c r="C84" i="6"/>
  <c r="C83" i="6"/>
  <c r="C81" i="6"/>
  <c r="C80" i="6"/>
  <c r="C79" i="6"/>
  <c r="C78" i="6"/>
  <c r="C77" i="6"/>
  <c r="C76" i="6"/>
  <c r="C75" i="6"/>
  <c r="C74" i="6"/>
  <c r="C73" i="6"/>
  <c r="C72" i="6"/>
  <c r="C70" i="6"/>
  <c r="C69" i="6"/>
  <c r="C68" i="6"/>
  <c r="C67" i="6"/>
  <c r="C66" i="6"/>
  <c r="C65" i="6"/>
  <c r="C60" i="6"/>
  <c r="C59" i="6"/>
  <c r="C58" i="6"/>
  <c r="C57" i="6"/>
  <c r="C56" i="6"/>
  <c r="G60" i="22"/>
  <c r="F60" i="22"/>
  <c r="E60" i="22"/>
  <c r="E34" i="22"/>
  <c r="G34" i="22"/>
  <c r="C82" i="6"/>
  <c r="C108" i="6"/>
  <c r="G32" i="6"/>
  <c r="C92" i="6"/>
  <c r="C101" i="6"/>
  <c r="G31" i="6"/>
  <c r="B6" i="18"/>
  <c r="C7" i="18"/>
  <c r="H31" i="18"/>
  <c r="G31" i="18"/>
  <c r="F31" i="18"/>
  <c r="C31" i="18"/>
  <c r="B6" i="21"/>
  <c r="C7" i="21"/>
  <c r="H49" i="20"/>
  <c r="G49" i="20"/>
  <c r="F49" i="20"/>
  <c r="C49" i="20"/>
  <c r="H43" i="20"/>
  <c r="G43" i="20"/>
  <c r="F43" i="20"/>
  <c r="C43" i="20"/>
  <c r="H38" i="20"/>
  <c r="G38" i="20"/>
  <c r="F38" i="20"/>
  <c r="C38" i="20"/>
  <c r="H29" i="20"/>
  <c r="G29" i="20"/>
  <c r="F29" i="20"/>
  <c r="C29" i="20"/>
  <c r="H26" i="20"/>
  <c r="G26" i="20"/>
  <c r="F26" i="20"/>
  <c r="C26" i="20"/>
  <c r="H22" i="20"/>
  <c r="G22" i="20"/>
  <c r="F22" i="20"/>
  <c r="C22" i="20"/>
  <c r="H19" i="20"/>
  <c r="G19" i="20"/>
  <c r="F19" i="20"/>
  <c r="C19" i="20"/>
  <c r="H16" i="20"/>
  <c r="G16" i="20"/>
  <c r="F16" i="20"/>
  <c r="C16" i="20"/>
  <c r="H13" i="20"/>
  <c r="G13" i="20"/>
  <c r="F13" i="20"/>
  <c r="C13" i="20"/>
  <c r="H8" i="20"/>
  <c r="G8" i="20"/>
  <c r="F8" i="20"/>
  <c r="C8" i="20"/>
  <c r="B6" i="20"/>
  <c r="C7" i="20"/>
  <c r="H29" i="21"/>
  <c r="G29" i="21"/>
  <c r="F29" i="21"/>
  <c r="C29" i="21"/>
  <c r="H25" i="21"/>
  <c r="G25" i="21"/>
  <c r="F25" i="21"/>
  <c r="C25" i="21"/>
  <c r="H22" i="21"/>
  <c r="G22" i="21"/>
  <c r="F22" i="21"/>
  <c r="C22" i="21"/>
  <c r="H19" i="21"/>
  <c r="G19" i="21"/>
  <c r="F19" i="21"/>
  <c r="C19" i="21"/>
  <c r="H15" i="21"/>
  <c r="G15" i="21"/>
  <c r="F15" i="21"/>
  <c r="C15" i="21"/>
  <c r="C6" i="21"/>
  <c r="H8" i="21"/>
  <c r="H6" i="21"/>
  <c r="G8" i="21"/>
  <c r="F8" i="21"/>
  <c r="F6" i="21"/>
  <c r="C8" i="21"/>
  <c r="H36" i="18"/>
  <c r="G36" i="18"/>
  <c r="F36" i="18"/>
  <c r="C36" i="18"/>
  <c r="H27" i="18"/>
  <c r="G27" i="18"/>
  <c r="F27" i="18"/>
  <c r="C27" i="18"/>
  <c r="H23" i="18"/>
  <c r="G23" i="18"/>
  <c r="F23" i="18"/>
  <c r="C23" i="18"/>
  <c r="H18" i="18"/>
  <c r="G18" i="18"/>
  <c r="F18" i="18"/>
  <c r="C18" i="18"/>
  <c r="H15" i="18"/>
  <c r="G15" i="18"/>
  <c r="F15" i="18"/>
  <c r="C15" i="18"/>
  <c r="H12" i="18"/>
  <c r="G12" i="18"/>
  <c r="F12" i="18"/>
  <c r="C12" i="18"/>
  <c r="H8" i="18"/>
  <c r="H6" i="18"/>
  <c r="G8" i="18"/>
  <c r="G6" i="18"/>
  <c r="F8" i="18"/>
  <c r="F6" i="18"/>
  <c r="C8" i="18"/>
  <c r="B6" i="11"/>
  <c r="C7" i="11"/>
  <c r="H40" i="11"/>
  <c r="G40" i="11"/>
  <c r="F40" i="11"/>
  <c r="C40" i="11"/>
  <c r="H37" i="11"/>
  <c r="G37" i="11"/>
  <c r="F37" i="11"/>
  <c r="C37" i="11"/>
  <c r="H34" i="11"/>
  <c r="G34" i="11"/>
  <c r="F34" i="11"/>
  <c r="C34" i="11"/>
  <c r="H31" i="11"/>
  <c r="G31" i="11"/>
  <c r="F31" i="11"/>
  <c r="C31" i="11"/>
  <c r="H23" i="11"/>
  <c r="G23" i="11"/>
  <c r="F23" i="11"/>
  <c r="C23" i="11"/>
  <c r="H20" i="11"/>
  <c r="G20" i="11"/>
  <c r="F20" i="11"/>
  <c r="C20" i="11"/>
  <c r="H17" i="11"/>
  <c r="G17" i="11"/>
  <c r="F17" i="11"/>
  <c r="C17" i="11"/>
  <c r="H14" i="11"/>
  <c r="G14" i="11"/>
  <c r="F14" i="11"/>
  <c r="C14" i="11"/>
  <c r="H8" i="11"/>
  <c r="H6" i="11"/>
  <c r="G8" i="11"/>
  <c r="F8" i="11"/>
  <c r="F6" i="11"/>
  <c r="C8" i="11"/>
  <c r="B6" i="17"/>
  <c r="C7" i="17"/>
  <c r="H50" i="17"/>
  <c r="G50" i="17"/>
  <c r="F50" i="17"/>
  <c r="C50" i="17"/>
  <c r="H44" i="17"/>
  <c r="G44" i="17"/>
  <c r="F44" i="17"/>
  <c r="C44" i="17"/>
  <c r="H41" i="17"/>
  <c r="G41" i="17"/>
  <c r="F41" i="17"/>
  <c r="C41" i="17"/>
  <c r="H38" i="17"/>
  <c r="G38" i="17"/>
  <c r="F38" i="17"/>
  <c r="C38" i="17"/>
  <c r="H33" i="17"/>
  <c r="G33" i="17"/>
  <c r="F33" i="17"/>
  <c r="C33" i="17"/>
  <c r="H27" i="17"/>
  <c r="G27" i="17"/>
  <c r="F27" i="17"/>
  <c r="C27" i="17"/>
  <c r="H23" i="17"/>
  <c r="G23" i="17"/>
  <c r="F23" i="17"/>
  <c r="C23" i="17"/>
  <c r="H19" i="17"/>
  <c r="G19" i="17"/>
  <c r="F19" i="17"/>
  <c r="C19" i="17"/>
  <c r="H15" i="17"/>
  <c r="G15" i="17"/>
  <c r="F15" i="17"/>
  <c r="C15" i="17"/>
  <c r="H8" i="17"/>
  <c r="G8" i="17"/>
  <c r="F8" i="17"/>
  <c r="B6" i="15"/>
  <c r="C7" i="15"/>
  <c r="H69" i="15"/>
  <c r="G69" i="15"/>
  <c r="F69" i="15"/>
  <c r="C69" i="15"/>
  <c r="H66" i="15"/>
  <c r="G66" i="15"/>
  <c r="F66" i="15"/>
  <c r="C66" i="15"/>
  <c r="H63" i="15"/>
  <c r="G63" i="15"/>
  <c r="F63" i="15"/>
  <c r="C63" i="15"/>
  <c r="H60" i="15"/>
  <c r="G60" i="15"/>
  <c r="F60" i="15"/>
  <c r="C60" i="15"/>
  <c r="H55" i="15"/>
  <c r="G55" i="15"/>
  <c r="F55" i="15"/>
  <c r="C55" i="15"/>
  <c r="H52" i="15"/>
  <c r="G52" i="15"/>
  <c r="F52" i="15"/>
  <c r="C52" i="15"/>
  <c r="H47" i="15"/>
  <c r="G47" i="15"/>
  <c r="F47" i="15"/>
  <c r="C47" i="15"/>
  <c r="H8" i="15"/>
  <c r="H17" i="15"/>
  <c r="H27" i="15"/>
  <c r="H38" i="15"/>
  <c r="G8" i="15"/>
  <c r="G17" i="15"/>
  <c r="G27" i="15"/>
  <c r="G38" i="15"/>
  <c r="F8" i="15"/>
  <c r="F17" i="15"/>
  <c r="F27" i="15"/>
  <c r="F38" i="15"/>
  <c r="C8" i="15"/>
  <c r="C17" i="15"/>
  <c r="C27" i="15"/>
  <c r="C38" i="15"/>
  <c r="H42" i="15"/>
  <c r="G42" i="15"/>
  <c r="F42" i="15"/>
  <c r="C42" i="15"/>
  <c r="H34" i="15"/>
  <c r="G34" i="15"/>
  <c r="F34" i="15"/>
  <c r="H21" i="15"/>
  <c r="G21" i="15"/>
  <c r="F21" i="15"/>
  <c r="C21" i="15"/>
  <c r="H14" i="15"/>
  <c r="G14" i="15"/>
  <c r="F14" i="15"/>
  <c r="C14" i="15"/>
  <c r="H11" i="15"/>
  <c r="G11" i="15"/>
  <c r="F11" i="15"/>
  <c r="C11" i="15"/>
  <c r="B108" i="6"/>
  <c r="B101" i="6"/>
  <c r="B82" i="6"/>
  <c r="B54" i="6"/>
  <c r="B71" i="6"/>
  <c r="B92" i="6"/>
  <c r="C6" i="18"/>
  <c r="C6" i="11"/>
  <c r="C6" i="20"/>
  <c r="F6" i="17"/>
  <c r="C6" i="17"/>
  <c r="G30" i="6"/>
  <c r="G6" i="21"/>
  <c r="G6" i="11"/>
  <c r="C55" i="6"/>
  <c r="H6" i="15"/>
  <c r="F6" i="15"/>
  <c r="H6" i="17"/>
  <c r="G6" i="17"/>
  <c r="G6" i="15"/>
  <c r="F23" i="22"/>
  <c r="G23" i="22"/>
  <c r="E53" i="22"/>
  <c r="G44" i="22"/>
  <c r="G6" i="22"/>
  <c r="F34" i="22"/>
  <c r="C71" i="6"/>
  <c r="G28" i="6"/>
  <c r="E44" i="22"/>
  <c r="F44" i="22"/>
  <c r="G29" i="6"/>
  <c r="F6" i="22"/>
  <c r="G53" i="22"/>
  <c r="E6" i="22"/>
  <c r="E23" i="22"/>
  <c r="F53" i="22"/>
  <c r="G6" i="20"/>
  <c r="H6" i="20"/>
  <c r="F6" i="20"/>
  <c r="C34" i="15"/>
  <c r="C6" i="15"/>
  <c r="C61" i="6"/>
  <c r="C54" i="6"/>
  <c r="G27" i="6"/>
  <c r="G33" i="6"/>
  <c r="D42" i="6"/>
  <c r="G35" i="6"/>
  <c r="G25" i="6"/>
  <c r="C52" i="6"/>
</calcChain>
</file>

<file path=xl/sharedStrings.xml><?xml version="1.0" encoding="utf-8"?>
<sst xmlns="http://schemas.openxmlformats.org/spreadsheetml/2006/main" count="1022" uniqueCount="539">
  <si>
    <t>P1</t>
  </si>
  <si>
    <t>Redevelopment</t>
  </si>
  <si>
    <t>P2</t>
  </si>
  <si>
    <t>Conservation Areas</t>
  </si>
  <si>
    <t>Management Plan</t>
  </si>
  <si>
    <t>P4</t>
  </si>
  <si>
    <t>Site Study</t>
  </si>
  <si>
    <t>P5</t>
  </si>
  <si>
    <t>Biodiversity</t>
  </si>
  <si>
    <t>P6</t>
  </si>
  <si>
    <t>P7</t>
  </si>
  <si>
    <t>Wildlife Corridors</t>
  </si>
  <si>
    <t>P8</t>
  </si>
  <si>
    <t>Upland Buffers</t>
  </si>
  <si>
    <t>P9</t>
  </si>
  <si>
    <t>Preserve Recharge</t>
  </si>
  <si>
    <t>P10</t>
  </si>
  <si>
    <t>Reuse/Recycle</t>
  </si>
  <si>
    <t>P11</t>
  </si>
  <si>
    <t>Neighbors Stormwater</t>
  </si>
  <si>
    <t>P12</t>
  </si>
  <si>
    <t>LID</t>
  </si>
  <si>
    <t>P13</t>
  </si>
  <si>
    <t>Multi-Use SWMA</t>
  </si>
  <si>
    <t>C1</t>
  </si>
  <si>
    <t>Pedestrian Structure</t>
  </si>
  <si>
    <t>C2</t>
  </si>
  <si>
    <t>Road Design</t>
  </si>
  <si>
    <t>C3</t>
  </si>
  <si>
    <t>Street Trees</t>
  </si>
  <si>
    <t>C4</t>
  </si>
  <si>
    <t>Street Lights</t>
  </si>
  <si>
    <t>C5</t>
  </si>
  <si>
    <t>Parking</t>
  </si>
  <si>
    <t xml:space="preserve">C6 </t>
  </si>
  <si>
    <t>Connections</t>
  </si>
  <si>
    <t>C7</t>
  </si>
  <si>
    <t>Orientation</t>
  </si>
  <si>
    <t>C8</t>
  </si>
  <si>
    <t>Paving Materials</t>
  </si>
  <si>
    <t>C9</t>
  </si>
  <si>
    <t>U1</t>
  </si>
  <si>
    <t>U2</t>
  </si>
  <si>
    <t>U3</t>
  </si>
  <si>
    <t>U4</t>
  </si>
  <si>
    <t>Irrigation Meter</t>
  </si>
  <si>
    <t>U5</t>
  </si>
  <si>
    <t>Irrigation Budget</t>
  </si>
  <si>
    <t>U6</t>
  </si>
  <si>
    <t>Submeter Parcels</t>
  </si>
  <si>
    <t>Minimal Disturbance</t>
  </si>
  <si>
    <t>A1</t>
  </si>
  <si>
    <t>Neighborhood Parks</t>
  </si>
  <si>
    <t>A2</t>
  </si>
  <si>
    <t>A3</t>
  </si>
  <si>
    <t>Community Pool</t>
  </si>
  <si>
    <t>A4</t>
  </si>
  <si>
    <t>Community Garden</t>
  </si>
  <si>
    <t>A5</t>
  </si>
  <si>
    <t>Compost Facility</t>
  </si>
  <si>
    <t>A6</t>
  </si>
  <si>
    <t>A7</t>
  </si>
  <si>
    <t>Landscape Management Plan</t>
  </si>
  <si>
    <t>A8</t>
  </si>
  <si>
    <t xml:space="preserve">Other </t>
  </si>
  <si>
    <t>U7</t>
  </si>
  <si>
    <t>Other</t>
  </si>
  <si>
    <t>C10</t>
  </si>
  <si>
    <t>P14</t>
  </si>
  <si>
    <t>CDR1</t>
  </si>
  <si>
    <t>Green Construction Standards</t>
  </si>
  <si>
    <t>CDR2</t>
  </si>
  <si>
    <t>No Prohibitive Language</t>
  </si>
  <si>
    <t>CDR3</t>
  </si>
  <si>
    <t>E1</t>
  </si>
  <si>
    <t>Staff Training</t>
  </si>
  <si>
    <t>E2</t>
  </si>
  <si>
    <t>Dedicated On-site Specialist</t>
  </si>
  <si>
    <t>E3</t>
  </si>
  <si>
    <t>Green Buyer Program</t>
  </si>
  <si>
    <t>E4</t>
  </si>
  <si>
    <t>Environmental Marketing</t>
  </si>
  <si>
    <t>E5</t>
  </si>
  <si>
    <t>Green Practices</t>
  </si>
  <si>
    <t>E6</t>
  </si>
  <si>
    <t>Demonstration Building</t>
  </si>
  <si>
    <t>E7</t>
  </si>
  <si>
    <t>E8</t>
  </si>
  <si>
    <t>E9</t>
  </si>
  <si>
    <t>Monitoring Program</t>
  </si>
  <si>
    <t>E10</t>
  </si>
  <si>
    <t>Notes</t>
  </si>
  <si>
    <t>Existing</t>
  </si>
  <si>
    <t>Education</t>
  </si>
  <si>
    <t>Platinum</t>
  </si>
  <si>
    <t>Brownfield</t>
  </si>
  <si>
    <t>Green Power Agreement</t>
  </si>
  <si>
    <t>Green Power Production</t>
  </si>
  <si>
    <t>Urban Service Boundary/Infill</t>
  </si>
  <si>
    <t>Green Power Certificate</t>
  </si>
  <si>
    <t>Rainwater Harvesting</t>
  </si>
  <si>
    <t>Environmental Education</t>
  </si>
  <si>
    <t>Irrigation Practices</t>
  </si>
  <si>
    <t>Effective Date: January 1, 2012</t>
  </si>
  <si>
    <t>Project Registration Form</t>
  </si>
  <si>
    <t>Instructions for Submission:</t>
  </si>
  <si>
    <r>
      <rPr>
        <b/>
        <sz val="11"/>
        <rFont val="Arial"/>
        <family val="2"/>
      </rPr>
      <t>Electronic Submissions (preferred)</t>
    </r>
    <r>
      <rPr>
        <sz val="11"/>
        <rFont val="Arial"/>
        <family val="2"/>
      </rPr>
      <t>.</t>
    </r>
  </si>
  <si>
    <t>(Note: Payment by check is acceptable - see mailing instructions below)</t>
  </si>
  <si>
    <t>Send To:   info@floridagreenbuilding.org</t>
  </si>
  <si>
    <t>For Additional Information:</t>
  </si>
  <si>
    <t>Make check payable to "FGBC" based on fee schedule OR submit credit card payment information</t>
  </si>
  <si>
    <t>Contact your Project Evaluator</t>
  </si>
  <si>
    <t>Mail fees, application, checklist, and supporting documents to:</t>
  </si>
  <si>
    <t>or FGBC</t>
  </si>
  <si>
    <t>FGBC</t>
  </si>
  <si>
    <t xml:space="preserve">www.FloridaGreenBuilding.org </t>
  </si>
  <si>
    <t>PH: 850-894-3422; Fax: 850-671-4897</t>
  </si>
  <si>
    <t>Email: info@FloridaGreenBuilding.org</t>
  </si>
  <si>
    <t>Payment Information:</t>
  </si>
  <si>
    <t>A receipt will be emailed to the address below:</t>
  </si>
  <si>
    <t>Email:</t>
  </si>
  <si>
    <t>Project Information</t>
  </si>
  <si>
    <t xml:space="preserve">Project Name:  </t>
  </si>
  <si>
    <t>New</t>
  </si>
  <si>
    <t>Address:</t>
  </si>
  <si>
    <t>City/Zip Code:</t>
  </si>
  <si>
    <t>County</t>
  </si>
  <si>
    <t>Website:</t>
  </si>
  <si>
    <t>Designated Professional Information</t>
  </si>
  <si>
    <t>Name:</t>
  </si>
  <si>
    <t>Company:</t>
  </si>
  <si>
    <t>City / Zip:</t>
  </si>
  <si>
    <t>Phone:</t>
  </si>
  <si>
    <t>Fax:</t>
  </si>
  <si>
    <t>E-mail:</t>
  </si>
  <si>
    <t>Role:</t>
  </si>
  <si>
    <t>Final Project Application</t>
  </si>
  <si>
    <t>County:</t>
  </si>
  <si>
    <t>New or Existing:</t>
  </si>
  <si>
    <t>Total Fee Due:</t>
  </si>
  <si>
    <t>Deposit Paid:</t>
  </si>
  <si>
    <t>Amount Due:</t>
  </si>
  <si>
    <t>Balance Due Must Be Submitted with Final Application.</t>
  </si>
  <si>
    <t>Project Point Summary</t>
  </si>
  <si>
    <t>Minimum Points to Qualify (may be over 100 if a category minimum is missed)</t>
  </si>
  <si>
    <t>Category</t>
  </si>
  <si>
    <t>Your Score</t>
  </si>
  <si>
    <t xml:space="preserve">Required Min </t>
  </si>
  <si>
    <t>Category 6: Materials</t>
  </si>
  <si>
    <t>Total:</t>
  </si>
  <si>
    <t>Certification Level</t>
  </si>
  <si>
    <t>To Qualify your project must</t>
  </si>
  <si>
    <t>Certified</t>
  </si>
  <si>
    <t xml:space="preserve">Gold </t>
  </si>
  <si>
    <t>FINAL PROJECT POINTS</t>
  </si>
  <si>
    <t>Project Summary</t>
  </si>
  <si>
    <t>Current Project Score</t>
  </si>
  <si>
    <t>Points Below Category Minimum</t>
  </si>
  <si>
    <t>Total Points Available</t>
  </si>
  <si>
    <t>Final Points Achieved</t>
  </si>
  <si>
    <t>Category 1</t>
  </si>
  <si>
    <t>Category 2</t>
  </si>
  <si>
    <t>Category 3</t>
  </si>
  <si>
    <t>Category 4</t>
  </si>
  <si>
    <t>Category 5</t>
  </si>
  <si>
    <t>Category 6</t>
  </si>
  <si>
    <t>Florida Green Development Certification Standard</t>
  </si>
  <si>
    <t>% Redeveloped</t>
  </si>
  <si>
    <t>No</t>
  </si>
  <si>
    <t>Wildlife</t>
  </si>
  <si>
    <t>Description of what you did:</t>
  </si>
  <si>
    <t>Energy</t>
  </si>
  <si>
    <t>Water Use</t>
  </si>
  <si>
    <t>Water Quality</t>
  </si>
  <si>
    <t xml:space="preserve">Florida Green Development Building Standard </t>
  </si>
  <si>
    <t>PROJECT POINT ESTIMATE</t>
  </si>
  <si>
    <t>Description</t>
  </si>
  <si>
    <t>Targeted Point</t>
  </si>
  <si>
    <t>?</t>
  </si>
  <si>
    <t xml:space="preserve">Name of Designated Professional </t>
  </si>
  <si>
    <t>Phone Number and E-mail Address</t>
  </si>
  <si>
    <t>Please refer to Standards Documents and Green Development Reference Guide for additional information.</t>
  </si>
  <si>
    <t>Category 1: Protection</t>
  </si>
  <si>
    <t>Category 2: Circulation</t>
  </si>
  <si>
    <t>Category 3: Utilities</t>
  </si>
  <si>
    <t>Category 4: Amenities</t>
  </si>
  <si>
    <t>Category 5: Covenants and Deed Restrictions</t>
  </si>
  <si>
    <t>35 Points</t>
  </si>
  <si>
    <t>15 Points</t>
  </si>
  <si>
    <t>12 Points</t>
  </si>
  <si>
    <t>8 Points</t>
  </si>
  <si>
    <t>Category 1: Protection Points (Minimum Required Points:  35)</t>
  </si>
  <si>
    <t>Category 3: Utilities  (Minimum Required Points:  12)</t>
  </si>
  <si>
    <t>Category 4: Amenities  (Minimum Required Points:  15)</t>
  </si>
  <si>
    <t>Category 5: Covenants and Deed Restrictions  (Minimum Required Points: 15)</t>
  </si>
  <si>
    <t>Category 6: Education  (Minimum Required Points: 8)</t>
  </si>
  <si>
    <t>P3</t>
  </si>
  <si>
    <t>P15</t>
  </si>
  <si>
    <t>P16</t>
  </si>
  <si>
    <t>Existing Building</t>
  </si>
  <si>
    <t>Specific Wildlife</t>
  </si>
  <si>
    <t>U8</t>
  </si>
  <si>
    <t>U9</t>
  </si>
  <si>
    <t>Audubon Golf Course</t>
  </si>
  <si>
    <t>CDR4</t>
  </si>
  <si>
    <t>CDR5</t>
  </si>
  <si>
    <t>CDR6</t>
  </si>
  <si>
    <t>Brownsfield</t>
  </si>
  <si>
    <t>Earn one point for each 20% of site that is designated as a brownfield and is remediated to accommodate the project.</t>
  </si>
  <si>
    <t>Earn one point for each 20% of development program that is accommodated within existing buildings (buildings must meet the minimum requirements of at least one FGBC Green Commercial/Green Home Standard Category).</t>
  </si>
  <si>
    <t>Earn one point if development is located within existing urban service area with all required utilities present.  Earn one point if development is surrounded on three sides by existing non-agricultural or resource-based recreational development.</t>
  </si>
  <si>
    <t>Earn one point for preserving a specific species on site.  Earn one additional point for submitting a management plan that includes monitoring of species.</t>
  </si>
  <si>
    <t xml:space="preserve">Earn one point for preserving 20' minimum, 50' average corridor. Earn two points for 50' minimum, 250' wide corridor. Earn three points for 75' minimum, 500' average corridor. Earn one point if corridor crosses no roadways or provides wildlife overpass or underpass.  All crossing, if crossing roadway, must have appropriate signage and speed limits to assure protection of wildlife. </t>
  </si>
  <si>
    <t xml:space="preserve">Upland habitats surrounding wetlands are important for biodiversity and the overall health of the wetlands. Earn one point for 15' minimum, 33' wide wetland buffer around all wetlands. Earn two points for 25' minimum, 50' average buffer around all wetlands. Earn three points for providing 50' minimum buffer around all wetlands. If a spreader swales is proposed, it shall not be maintained by the addition of pesticides or fertilizers. There must be a total of three acres or 3% of the development (whichever is less) of wetland preserved to receive credit. For a development with more than one preserved wetland area, points may be scaled based on the percentage of wetlands that have an upland buffer. </t>
  </si>
  <si>
    <t xml:space="preserve">Provide description of any significant environmental benefits achieved, beyond typical new development, that are not covered in the above categories. Earn one point for each other environmental benefit of development feature not found in this category or standard. The point attributed should be computed, if possible, relative to environmental benefit achieved by other measures.  Maximum two points. </t>
  </si>
  <si>
    <t>Required Category Minimum (35)</t>
  </si>
  <si>
    <t>Earn one point for each 10% of site that is redeveloped to accommodate the project.</t>
  </si>
  <si>
    <t>Earn one point for a 10% improvement in water quality or 10%; earn two points for a 25% improvement in water quality; earn three points for a 50% improvement in water quality. No points can be claimed here that are part of the calculation in P-13 Maximum of three points. View the LID Appendix to this standard for supplying a LID device application throughout the development and include performance monitoring on its treatment efficiency documentation of performance based on applicable research/literature.</t>
  </si>
  <si>
    <t xml:space="preserve">Earn one point for each 33% of stormwater management area designed for dual use. Maximum three points credit. </t>
  </si>
  <si>
    <t>Required Category Minimum (15)</t>
  </si>
  <si>
    <t>C6</t>
  </si>
  <si>
    <t>Access/Proximity</t>
  </si>
  <si>
    <t xml:space="preserve">Earn one point if 5' minimum sidewalk is continuous on one side of all streets. Earn two points if minimum 5' sidewalk is continuous on both sides of all streets. Earn one point for each 50% of all pedestrian paths, including sidewalks that are durable yet pervious in nature. Earn one point if 70% of all pedestrian structure if shaded by trees or other design considerations. Earn one point if 5' minimum sidewalk is present on one side of all streets and pedestrian structure includes nature trails (minimum 5' wide durable pedestrian structure not oriented along R.O.W.) that represent 33% of total pedestrian structure or greater. Sidewalks must be installed at the time streets are built and extend along all roads, including those past conservation areas, water retention areas and non-residential property so as to make a continuous transportation system for bicyclists, wheelchair pedestrians and others. </t>
  </si>
  <si>
    <t>Earn one point for implementing the "street design guidelines for healthy neighborhoods" or using published TND standards and accepted transportation engineering practices; Earn two points if all streets with "active" adjacent uses self enforce a 25 mile per hour speed limit through short, narrow roads, frequent stops, or other traffic calming methods. Wide radius curves and typical width roads will generally not qualify for these traffic calming points.</t>
  </si>
  <si>
    <t>Earn one point for installing bulbs that produce greater than 95 lumens per watt on greater than 80% or more of street lights. Earn two points if, in addition, lights are motion activated and are full cut-off luminaires and meet "dark-sky" specifications, or if there are no street lights in development.</t>
  </si>
  <si>
    <t xml:space="preserve">Earn one point if bicycle parking is required for all uses in project. Earn one point if shared parking is incorporated between uses (must include on street parking if formal spaces are provided). Earn one point if there is more than one native shade tree provided for every five parking spaces (including on street parking - trees must be within 8' of parking space to count - preserved trees of minimum 12" caliper dbh count double as long as proper preservation cautions are taken). Earn two points if there is more than one native shade tree provided for every two parking spaces.  Trees must be planted in areas large enough to support the trees for their lifetime in accordance with space requirements given in the Architectural Graphic Standards, 10th edition, or signed off by a certified arborist. </t>
  </si>
  <si>
    <t xml:space="preserve">Earn one point for having at least four connections to offsite adjacent roadways.  Must have connections to more than one roadway. All network streets in development must be public/non-gated [minimum two network (i.e. "connected") streets connecting to adjacent roadways].   </t>
  </si>
  <si>
    <t>Earn one point if minimum 60% of buildable lots are designed to face (Rear or front) within 30 degrees of due north. Earn two points if 75% or greater of buildable lots are designed to face within 30 degrees of due north. Earn three points if 90% or greater of buildable lots are designed to face within 30 degrees of due north.</t>
  </si>
  <si>
    <t>Earn one point for each 25% of lineal feet of roadway that is pervious in nature.</t>
  </si>
  <si>
    <t xml:space="preserve">Earn one point for other environmental benefit of development feature not found in this category or standard. The point attributed should be computed, if possible, relative to environmental benefit achieved by other measures. </t>
  </si>
  <si>
    <t xml:space="preserve">To qualify for certification accumulate 35 points, the required category minimum. </t>
  </si>
  <si>
    <t xml:space="preserve">To qualify for certification accumulate 15 points, the required category minimum. </t>
  </si>
  <si>
    <t>Required Category Minimum (12)</t>
  </si>
  <si>
    <t xml:space="preserve">To qualify for certification accumulate 12 points, the required category minimum. </t>
  </si>
  <si>
    <t>Earn one point for purchasing a green power certificate to offset either five years of power consumed by community facilities or one year of power consumed by entire development program at build-out.</t>
  </si>
  <si>
    <t>Earn one point for each 20% of power consumed that is purchased through an energy provider and is produced by a renewable energy source.</t>
  </si>
  <si>
    <t>Earn one point for each 10% of power consumed that is produced on site by a renewal energy source.  Documentation required.</t>
  </si>
  <si>
    <t>Earn one point for providing reuse water for irrigation of all common areas. Earn four points for each 50% of irrigation that is provided by reuse water for all parcels including common areas. Earn one point for connecting all common areas with master control system. Earn three points for connecting all parcels to master control system. Earn one point if all common areas are designed to not require a permanent irrigation system. Earn two points if entire development is designed to not require permanent irrigation system(s).</t>
  </si>
  <si>
    <t>Earn one point for metering all sources of irrigation water on each parcel.</t>
  </si>
  <si>
    <t xml:space="preserve">Earn five points for setting and enforcing irrigation budget on individual parcels.  </t>
  </si>
  <si>
    <t>Earn two points for submetering parcels by end user.</t>
  </si>
  <si>
    <t>Community/Regional Park</t>
  </si>
  <si>
    <t xml:space="preserve">Develop neighborhood parks that are within: 1/4 mile of 50% of households and earn one point, within 1/8 mile of 50% of households earn two points, within 1/4 mile of 100% of households earn three points, and within 1/8 mile of 100% of households earn four points. Neighborhood parks are to contain playground equipment that uses green construction materials (i.e., recycled content or recyclable materials) with seating areas and native shade trees. </t>
  </si>
  <si>
    <t>Earn one point for providing publicly accessible park of five acres in size minimum. Earn two points for providing publicly accessible park 10 acres in size minimum. Park must contain recreational facilities that are exercise, resource-based, or entertainment oriented such as a bandshell.</t>
  </si>
  <si>
    <t xml:space="preserve">Earn one point for providing a common pool available to each resident, two points if there is a common pool for each 300 households, three points if there is one for each 200 households and four points if there is one for each 100 households. These points not available if deed restrictions require individual pools for any single family lots. </t>
  </si>
  <si>
    <t xml:space="preserve">Earn one point for utilizing edible landscaping in common areas.  Earn two points for providing community garden of minimum five acres or 5% of site.  Earn one point if community garden is farmed organically.  </t>
  </si>
  <si>
    <t>Earn one point for providing a compost/mulching facility along with management plan. Earn one point if this facility is located adjacent to community garden.</t>
  </si>
  <si>
    <t>Earn one point for each golf course in community that is Audubon certified or includes management plan that minimizes required maintenance. Earn one point if community is over 300 acres and does not include golf course.</t>
  </si>
  <si>
    <t>Pervious Surfaces</t>
  </si>
  <si>
    <t>Earn five points for well crafted preservation/conservation management plan in conjunction with meeting the minimum 10% land set aside in P-5. Earn two points without the set aside. Required for receiving credit for criteria P-5 through P-11.</t>
  </si>
  <si>
    <t xml:space="preserve">Earn one point if all parcels are deed restricted to require all hardscape elements to be pervious in nature. </t>
  </si>
  <si>
    <t xml:space="preserve">Earn one point if all parcels are required to harvest their own rainwater from structures for temporary storage and use on site and/or are connected to a master stormwater management and reuse system.   
</t>
  </si>
  <si>
    <t>Category 6: Education</t>
  </si>
  <si>
    <t>Green Website</t>
  </si>
  <si>
    <t>Required Category Minimum (8)</t>
  </si>
  <si>
    <t xml:space="preserve">To qualify for certification accumulate 8 points, the required category minimum. </t>
  </si>
  <si>
    <t>Earn one point for each dedicated on site "green" specialist is located on site a minimum eight hours per week to assist community. Categories for "green specialist" include landscape, architecture/construction, ecologist/biologist, interior design. Specialists can qualify for multiple categories if qualifications warrant it.</t>
  </si>
  <si>
    <t>Earn up to two points for offering courses to potential or existing purchasers regarding green construction or operation practices. One point for each hour of training provided quarterly or more often.</t>
  </si>
  <si>
    <t xml:space="preserve">Earn two points if there is an existing "green" demonstration building on site that educates visitors on, at a minimum, each category of the applicable FGBC standard. </t>
  </si>
  <si>
    <t>A Web site should be set up originally by the developer and can be maintained by the homeowner association or an outside organization. Ideally, the Web site would be linked to interpretive signs where the Web site would provide more in-depth information. Earn one point for providing "green" website that includes description of what developer did to achieve FGBC certification, and also includes either monitoring and maintenance plan, content on proper maintenance of common and private parcels, or green construction practices.</t>
  </si>
  <si>
    <t xml:space="preserve">Earn one point each for creating monitoring program that will allow users to monitor wildlife, energy use, water use, or water quality that is available through community website or reported on bi-annually through community newsletter. </t>
  </si>
  <si>
    <t xml:space="preserve">Earn one point for other environmental benefit of development features not found in this category or standard. The point attributed should be computed, if possible, relative to environmental benefit achieved by other measures. </t>
  </si>
  <si>
    <t>Neigborhood Parks</t>
  </si>
  <si>
    <r>
      <t xml:space="preserve">Submittals: </t>
    </r>
    <r>
      <rPr>
        <sz val="11"/>
        <color theme="1"/>
        <rFont val="Calibri"/>
        <family val="2"/>
        <scheme val="minor"/>
      </rPr>
      <t>A scaled site plan with a graphic scale depicting the area of the site to be redeveloped, accompanied by area calculations for the requested points.</t>
    </r>
  </si>
  <si>
    <r>
      <t xml:space="preserve">Submittals: </t>
    </r>
    <r>
      <rPr>
        <sz val="11"/>
        <color theme="1"/>
        <rFont val="Calibri"/>
        <family val="2"/>
        <scheme val="minor"/>
      </rPr>
      <t>Proof of brownfield designation and location on site plan.</t>
    </r>
  </si>
  <si>
    <r>
      <t xml:space="preserve">Submittals: </t>
    </r>
    <r>
      <rPr>
        <sz val="11"/>
        <color theme="1"/>
        <rFont val="Calibri"/>
        <family val="2"/>
        <scheme val="minor"/>
      </rPr>
      <t>Proof of previous use and location on site plan. Overhead or satellite photo of previous condition required if available.</t>
    </r>
  </si>
  <si>
    <r>
      <t xml:space="preserve">Submittals: </t>
    </r>
    <r>
      <rPr>
        <sz val="11"/>
        <color theme="1"/>
        <rFont val="Calibri"/>
        <family val="2"/>
        <scheme val="minor"/>
      </rPr>
      <t xml:space="preserve">Proof of urban service core and property location. Photo showing use on three sides if that portion of point is taken. </t>
    </r>
  </si>
  <si>
    <r>
      <t>Submittals:</t>
    </r>
    <r>
      <rPr>
        <sz val="11"/>
        <color theme="1"/>
        <rFont val="Calibri"/>
        <family val="2"/>
        <scheme val="minor"/>
      </rPr>
      <t xml:space="preserve"> Include copies of any environmental permits, comp plan category, covenants, deed restrictions and marketing material that provide assurances that the land will be kept as conservation area over time. Provide a scaled site plan with a graphic scale that depicts area of site to be preserved with area calculations supporting the requested points.</t>
    </r>
  </si>
  <si>
    <r>
      <t xml:space="preserve">Submittals: </t>
    </r>
    <r>
      <rPr>
        <sz val="11"/>
        <color theme="1"/>
        <rFont val="Calibri"/>
        <family val="2"/>
        <scheme val="minor"/>
      </rPr>
      <t>The complete tree, topographical, soil, wetland (if any), and wildlife study with habitat designations; a site plan showing how the design tried to preserve the most significant resources. Indicate measures taken for tree preservation.</t>
    </r>
  </si>
  <si>
    <r>
      <t xml:space="preserve">Submittals: </t>
    </r>
    <r>
      <rPr>
        <sz val="11"/>
        <color theme="1"/>
        <rFont val="Calibri"/>
        <family val="2"/>
        <scheme val="minor"/>
      </rPr>
      <t>Wildlife survey, management plan and explanation as to why the credit is deserved showing that the highest diversity communities available on the property were preserved.</t>
    </r>
  </si>
  <si>
    <r>
      <t xml:space="preserve">Submittals: </t>
    </r>
    <r>
      <rPr>
        <sz val="11"/>
        <color theme="1"/>
        <rFont val="Calibri"/>
        <family val="2"/>
        <scheme val="minor"/>
      </rPr>
      <t>Wildlife surveys, management plan includes proposed management activities, monitoring of the species and habitat, and explanation of why the credit is deserved.</t>
    </r>
  </si>
  <si>
    <r>
      <t xml:space="preserve">Submittals: </t>
    </r>
    <r>
      <rPr>
        <sz val="11"/>
        <color theme="1"/>
        <rFont val="Calibri"/>
        <family val="2"/>
        <scheme val="minor"/>
      </rPr>
      <t>Dimensioned site plan showing onsite and offsite corridors; a management plan that includes habitat maintenance of the corridor; covenants, deed restrictions and marketing material that provide assurances that the corridor(s) will be maintained over time, and explanation of why the credit is deserved.</t>
    </r>
  </si>
  <si>
    <r>
      <t xml:space="preserve">Submittals: </t>
    </r>
    <r>
      <rPr>
        <sz val="11"/>
        <color theme="1"/>
        <rFont val="Calibri"/>
        <family val="2"/>
        <scheme val="minor"/>
      </rPr>
      <t>Dimensioned site plan based on wetland survey showing buffers, planting plan and spreader swale (as appropriate); Covenants, deed restrictions and marketing material that provide assurances that the buffers will be maintained over time, and explanation and calculation of why the credit is deserved.</t>
    </r>
  </si>
  <si>
    <r>
      <t xml:space="preserve">Submittals: </t>
    </r>
    <r>
      <rPr>
        <sz val="11"/>
        <color theme="1"/>
        <rFont val="Calibri"/>
        <family val="2"/>
        <scheme val="minor"/>
      </rPr>
      <t>Show water recharge area on site plan with infiltration testing location(s); Provide infiltration test results, provide Water Management District documentation, and describe how protection of the designated area will maintain or enhance the recharge.</t>
    </r>
  </si>
  <si>
    <r>
      <t xml:space="preserve">Submittals: </t>
    </r>
    <r>
      <rPr>
        <sz val="11"/>
        <color theme="1"/>
        <rFont val="Calibri"/>
        <family val="2"/>
        <scheme val="minor"/>
      </rPr>
      <t>Indicate materials being reused and upon what data the % calculation was based.</t>
    </r>
  </si>
  <si>
    <r>
      <t xml:space="preserve">Submittals: </t>
    </r>
    <r>
      <rPr>
        <sz val="11"/>
        <color theme="1"/>
        <rFont val="Calibri"/>
        <family val="2"/>
        <scheme val="minor"/>
      </rPr>
      <t>A site plan showing the location of proposed improvements that would satisfy this objective; Stormwater calculations by a registered P.E. documenting the % exceeding regulations.</t>
    </r>
  </si>
  <si>
    <r>
      <t>Submittals:</t>
    </r>
    <r>
      <rPr>
        <sz val="11"/>
        <color theme="1"/>
        <rFont val="Calibri"/>
        <family val="2"/>
        <scheme val="minor"/>
      </rPr>
      <t xml:space="preserve"> LID locations and types, monitoring program (if applicable) and water management district or local government rules or correspondence indicating the minimum requirement that is being exceeded. Stormwater calculations by a registered P.E. documenting the % exceeding regulations.</t>
    </r>
  </si>
  <si>
    <r>
      <t xml:space="preserve">Submittals: </t>
    </r>
    <r>
      <rPr>
        <sz val="11"/>
        <color theme="1"/>
        <rFont val="Calibri"/>
        <family val="2"/>
        <scheme val="minor"/>
      </rPr>
      <t>Dimensioned, scaled site plan with a graphic scale depicting the size and location of dual use areas, also provide area calculations and indicate the expected period of dryness for each stormwater retention area.</t>
    </r>
  </si>
  <si>
    <r>
      <t xml:space="preserve">Submittals: </t>
    </r>
    <r>
      <rPr>
        <sz val="11"/>
        <color theme="1"/>
        <rFont val="Calibri"/>
        <family val="2"/>
        <scheme val="minor"/>
      </rPr>
      <t>Detailed description and projected environmental benefit.</t>
    </r>
  </si>
  <si>
    <r>
      <t xml:space="preserve">Submittals: </t>
    </r>
    <r>
      <rPr>
        <sz val="11"/>
        <color theme="1"/>
        <rFont val="Calibri"/>
        <family val="2"/>
        <scheme val="minor"/>
      </rPr>
      <t xml:space="preserve">Dimensioned, scaled site plan with a graphic scale highlighting the sidewalks, pathways and trails. For the bonus points of additional miles of trails, specify their location and include linear footage calculations for each trail requesting credit and linear footage or miles of all roadways. </t>
    </r>
  </si>
  <si>
    <r>
      <t xml:space="preserve">Submittals: </t>
    </r>
    <r>
      <rPr>
        <sz val="11"/>
        <color theme="1"/>
        <rFont val="Calibri"/>
        <family val="2"/>
        <scheme val="minor"/>
      </rPr>
      <t>Dimensioned site plan depicting the size and location of roads (signed and sealed by a P.E.) and describing how each meets the requirements of this category.</t>
    </r>
  </si>
  <si>
    <r>
      <t xml:space="preserve">Submittals: </t>
    </r>
    <r>
      <rPr>
        <sz val="11"/>
        <color theme="1"/>
        <rFont val="Calibri"/>
        <family val="2"/>
        <scheme val="minor"/>
      </rPr>
      <t>Site plan showing tree species and locations.</t>
    </r>
  </si>
  <si>
    <r>
      <t xml:space="preserve">Submittals: </t>
    </r>
    <r>
      <rPr>
        <sz val="11"/>
        <color theme="1"/>
        <rFont val="Calibri"/>
        <family val="2"/>
        <scheme val="minor"/>
      </rPr>
      <t>Street light specifications to include lumens per Watt, control system, and dark-sky friendly specifications.</t>
    </r>
  </si>
  <si>
    <r>
      <t xml:space="preserve">Submittals: </t>
    </r>
    <r>
      <rPr>
        <sz val="11"/>
        <color theme="1"/>
        <rFont val="Calibri"/>
        <family val="2"/>
        <scheme val="minor"/>
      </rPr>
      <t>Site plan, description of why developer should receive points for shared parking, written documentation for the bicycle parking point, written documentation for the tree provision.</t>
    </r>
  </si>
  <si>
    <r>
      <t xml:space="preserve">Submittals: </t>
    </r>
    <r>
      <rPr>
        <sz val="11"/>
        <color theme="1"/>
        <rFont val="Calibri"/>
        <family val="2"/>
        <scheme val="minor"/>
      </rPr>
      <t>Site plan showing locations of connections; if connections will occur in future phases show connection to future phase and the planned connection from future phase to surrounding network.</t>
    </r>
  </si>
  <si>
    <r>
      <t xml:space="preserve">Submittals: </t>
    </r>
    <r>
      <rPr>
        <sz val="11"/>
        <color theme="1"/>
        <rFont val="Calibri"/>
        <family val="2"/>
        <scheme val="minor"/>
      </rPr>
      <t>Site plan showing locations of lot/road orientation to a line of true north with 30 degree window lines either side of true north. Lots qualifying will be indicated and a count of qualifying lots vs. total lots will be provided.</t>
    </r>
  </si>
  <si>
    <r>
      <t xml:space="preserve">Submittals: </t>
    </r>
    <r>
      <rPr>
        <sz val="11"/>
        <color theme="1"/>
        <rFont val="Calibri"/>
        <family val="2"/>
        <scheme val="minor"/>
      </rPr>
      <t>Material used and calculation of % perviousness.</t>
    </r>
  </si>
  <si>
    <r>
      <t xml:space="preserve">Submittals: </t>
    </r>
    <r>
      <rPr>
        <sz val="11"/>
        <color theme="1"/>
        <rFont val="Calibri"/>
        <family val="2"/>
        <scheme val="minor"/>
      </rPr>
      <t>A scaled site plan with a graphic scale depicting:  1/8 mile, ¼ mile, ½ mile and 1 mile radius, School sites and type, employer locations and number of employees (for newly constructed commercial buildings provide estimates and basis for estimates), transit type and schedule, and also submit tabulated data of requested points. Maximum points allowed for this category: 12.</t>
    </r>
  </si>
  <si>
    <r>
      <t xml:space="preserve">Submittals: </t>
    </r>
    <r>
      <rPr>
        <sz val="11"/>
        <color theme="1"/>
        <rFont val="Calibri"/>
        <family val="2"/>
        <scheme val="minor"/>
      </rPr>
      <t xml:space="preserve">To reward significant environmental benefits achieved that are not covered in the other credits. </t>
    </r>
  </si>
  <si>
    <r>
      <t xml:space="preserve">Submittals: </t>
    </r>
    <r>
      <rPr>
        <sz val="11"/>
        <color theme="1"/>
        <rFont val="Calibri"/>
        <family val="2"/>
        <scheme val="minor"/>
      </rPr>
      <t>Enclose any written agreements with utilities, photos or other documentation of utility location, tree survey overlay with utility lines for tree protection credit. If claiming points for R.O.W. reduction, include written documentation from local jurisdiction indicating typical R.O.W.</t>
    </r>
  </si>
  <si>
    <r>
      <t xml:space="preserve">Submittals: </t>
    </r>
    <r>
      <rPr>
        <sz val="11"/>
        <color theme="1"/>
        <rFont val="Calibri"/>
        <family val="2"/>
        <scheme val="minor"/>
      </rPr>
      <t>Documentation required of power source, agreement and basis for percentage calculation.</t>
    </r>
  </si>
  <si>
    <r>
      <t xml:space="preserve">Submittals: </t>
    </r>
    <r>
      <rPr>
        <sz val="11"/>
        <color theme="1"/>
        <rFont val="Calibri"/>
        <family val="2"/>
        <scheme val="minor"/>
      </rPr>
      <t>Irrigation plan indicating controls and % by source(s) of irrigation water.</t>
    </r>
  </si>
  <si>
    <r>
      <t xml:space="preserve">Submittals: </t>
    </r>
    <r>
      <rPr>
        <sz val="11"/>
        <color theme="1"/>
        <rFont val="Calibri"/>
        <family val="2"/>
        <scheme val="minor"/>
      </rPr>
      <t>Agreement with irrigation water provider that it will be metered.</t>
    </r>
  </si>
  <si>
    <r>
      <t xml:space="preserve">Submittals: </t>
    </r>
    <r>
      <rPr>
        <sz val="11"/>
        <color theme="1"/>
        <rFont val="Calibri"/>
        <family val="2"/>
        <scheme val="minor"/>
      </rPr>
      <t>Description of irrigation budget, basis of budget, documentation of moisture sensors, description of control system and how shut-off will work.</t>
    </r>
  </si>
  <si>
    <r>
      <t xml:space="preserve">Submittals: </t>
    </r>
    <r>
      <rPr>
        <sz val="11"/>
        <color theme="1"/>
        <rFont val="Calibri"/>
        <family val="2"/>
        <scheme val="minor"/>
      </rPr>
      <t>Sub-metering plan.</t>
    </r>
  </si>
  <si>
    <r>
      <t xml:space="preserve">Submittals: </t>
    </r>
    <r>
      <rPr>
        <sz val="11"/>
        <color theme="1"/>
        <rFont val="Calibri"/>
        <family val="2"/>
        <scheme val="minor"/>
      </rPr>
      <t>Site plan should indicate neighborhood parks and circles should be drawn indicating mileage indicated for claimed points.</t>
    </r>
  </si>
  <si>
    <r>
      <t xml:space="preserve">Submittals: </t>
    </r>
    <r>
      <rPr>
        <sz val="11"/>
        <color theme="1"/>
        <rFont val="Calibri"/>
        <family val="2"/>
        <scheme val="minor"/>
      </rPr>
      <t>Site plan indicating park.</t>
    </r>
  </si>
  <si>
    <r>
      <t xml:space="preserve">Submittals: </t>
    </r>
    <r>
      <rPr>
        <sz val="11"/>
        <color theme="1"/>
        <rFont val="Calibri"/>
        <family val="2"/>
        <scheme val="minor"/>
      </rPr>
      <t>Dimensioned site plan with a graphic scale and area calculations that identify agricultural area(s). Provide deed restrictions or other methods that will assure the area remains agricultural use (and organic, if credit is sought) even if development pressures increase in future years.</t>
    </r>
  </si>
  <si>
    <r>
      <t xml:space="preserve">Submittals: </t>
    </r>
    <r>
      <rPr>
        <sz val="11"/>
        <color theme="1"/>
        <rFont val="Calibri"/>
        <family val="2"/>
        <scheme val="minor"/>
      </rPr>
      <t>A compost facility management plan that indicates how propagation of exotic seeds will be controlled. Also indicate location and management of mulch facility.</t>
    </r>
  </si>
  <si>
    <r>
      <t xml:space="preserve">Submittals: </t>
    </r>
    <r>
      <rPr>
        <sz val="11"/>
        <color theme="1"/>
        <rFont val="Calibri"/>
        <family val="2"/>
        <scheme val="minor"/>
      </rPr>
      <t>Site plan showing locations and total acreage of golf course(s) (or lack thereof) and the acreages of improved and unimproved rough for each; pest and chemical control plan; or Audubon International certification for each golf course.</t>
    </r>
  </si>
  <si>
    <r>
      <t xml:space="preserve">Submittals: </t>
    </r>
    <r>
      <rPr>
        <sz val="11"/>
        <color theme="1"/>
        <rFont val="Calibri"/>
        <family val="2"/>
        <scheme val="minor"/>
      </rPr>
      <t>Site plan depicting qualifying non-recreational areas and plant lists and percentage count by area covered and numbers. Amenity management plan that details how the management plan is designed to go well beyond typical practice in reducing the needs for water, fertilizer, pest control or other measures.</t>
    </r>
  </si>
  <si>
    <r>
      <t xml:space="preserve">Submittals: </t>
    </r>
    <r>
      <rPr>
        <sz val="11"/>
        <color theme="1"/>
        <rFont val="Calibri"/>
        <family val="2"/>
        <scheme val="minor"/>
      </rPr>
      <t>Proof of common pool locations.</t>
    </r>
  </si>
  <si>
    <r>
      <t xml:space="preserve">Submittals: </t>
    </r>
    <r>
      <rPr>
        <sz val="11"/>
        <color theme="1"/>
        <rFont val="Calibri"/>
        <family val="2"/>
        <scheme val="minor"/>
      </rPr>
      <t>All CDRS</t>
    </r>
  </si>
  <si>
    <r>
      <t xml:space="preserve">Submittals: </t>
    </r>
    <r>
      <rPr>
        <sz val="11"/>
        <color theme="1"/>
        <rFont val="Calibri"/>
        <family val="2"/>
        <scheme val="minor"/>
      </rPr>
      <t>Management plan.</t>
    </r>
  </si>
  <si>
    <r>
      <t xml:space="preserve">Submittals: </t>
    </r>
    <r>
      <rPr>
        <sz val="11"/>
        <color theme="1"/>
        <rFont val="Calibri"/>
        <family val="2"/>
        <scheme val="minor"/>
      </rPr>
      <t>CDR Indicating provision.</t>
    </r>
  </si>
  <si>
    <r>
      <t xml:space="preserve">Submittals: </t>
    </r>
    <r>
      <rPr>
        <sz val="11"/>
        <color theme="1"/>
        <rFont val="Calibri"/>
        <family val="2"/>
        <scheme val="minor"/>
      </rPr>
      <t>All CDR’s</t>
    </r>
  </si>
  <si>
    <r>
      <t xml:space="preserve">Submittals: </t>
    </r>
    <r>
      <rPr>
        <sz val="11"/>
        <color theme="1"/>
        <rFont val="Calibri"/>
        <family val="2"/>
        <scheme val="minor"/>
      </rPr>
      <t>FGBC membership list confirming memberships if membership points are claimed. For each claimed CEU submit a course agenda, team member attending, their role on the development team, number of CEUs credited. Cross-training should be documented by attendance by all team members at a green seminar/conference/workshop that was six hours or longer.</t>
    </r>
  </si>
  <si>
    <r>
      <t xml:space="preserve">Submittals: </t>
    </r>
    <r>
      <rPr>
        <sz val="11"/>
        <color theme="1"/>
        <rFont val="Calibri"/>
        <family val="2"/>
        <scheme val="minor"/>
      </rPr>
      <t>Documentation of the hiring or plan to hire the specialist for the position, including advertised minimum requirements or resume of specialist regarding “green” practice experience.</t>
    </r>
  </si>
  <si>
    <r>
      <t xml:space="preserve">Submittals: </t>
    </r>
    <r>
      <rPr>
        <sz val="11"/>
        <color theme="1"/>
        <rFont val="Calibri"/>
        <family val="2"/>
        <scheme val="minor"/>
      </rPr>
      <t>Courses, who is training, qualifications of trainers, how courses are marketed, frequency of courses, and any incentives for buyers taking off-site training.</t>
    </r>
  </si>
  <si>
    <r>
      <t xml:space="preserve">Submittals: </t>
    </r>
    <r>
      <rPr>
        <sz val="11"/>
        <color theme="1"/>
        <rFont val="Calibri"/>
        <family val="2"/>
        <scheme val="minor"/>
      </rPr>
      <t>Any brochures, photos of signs and a description of all other marketing plans including the portion devoted towards environmental education. Include sample contracts for contract addendum points.</t>
    </r>
  </si>
  <si>
    <r>
      <t xml:space="preserve">Submittals: </t>
    </r>
    <r>
      <rPr>
        <sz val="11"/>
        <color theme="1"/>
        <rFont val="Calibri"/>
        <family val="2"/>
        <scheme val="minor"/>
      </rPr>
      <t>Written purchasing policy including writing the printing policy on the brochures (i.e., “Printed on 100% recycled content paper using soy inks”). Mission statement, description of recycling coordinator.</t>
    </r>
  </si>
  <si>
    <r>
      <t xml:space="preserve">Submittals: </t>
    </r>
    <r>
      <rPr>
        <sz val="11"/>
        <color theme="1"/>
        <rFont val="Calibri"/>
        <family val="2"/>
        <scheme val="minor"/>
      </rPr>
      <t>Description of subject property and receipt of appropriate FGBC green designation application form.</t>
    </r>
  </si>
  <si>
    <r>
      <t xml:space="preserve">Submittals: </t>
    </r>
    <r>
      <rPr>
        <sz val="11"/>
        <color theme="1"/>
        <rFont val="Calibri"/>
        <family val="2"/>
        <scheme val="minor"/>
      </rPr>
      <t>Indicate planned placement of signs in site plan and provide copies of text/graphics of signs. Signs must be of sufficient size and placement to serve their educational purpose. Indicate the green specification that the sign material is meeting if credit is sought.</t>
    </r>
  </si>
  <si>
    <r>
      <t xml:space="preserve">Submittals: </t>
    </r>
    <r>
      <rPr>
        <sz val="11"/>
        <color theme="1"/>
        <rFont val="Calibri"/>
        <family val="2"/>
        <scheme val="minor"/>
      </rPr>
      <t>Web address</t>
    </r>
  </si>
  <si>
    <r>
      <t xml:space="preserve">Submittals: </t>
    </r>
    <r>
      <rPr>
        <sz val="11"/>
        <color theme="1"/>
        <rFont val="Calibri"/>
        <family val="2"/>
        <scheme val="minor"/>
      </rPr>
      <t>Monitoring plan.</t>
    </r>
  </si>
  <si>
    <r>
      <t>Submittals:</t>
    </r>
    <r>
      <rPr>
        <sz val="11"/>
        <color theme="1"/>
        <rFont val="Calibri"/>
        <family val="2"/>
        <scheme val="minor"/>
      </rPr>
      <t xml:space="preserve"> Detailed description and projected environmental benefit.</t>
    </r>
  </si>
  <si>
    <t>Instructions</t>
  </si>
  <si>
    <t>Initial Registration</t>
  </si>
  <si>
    <t>Final Application</t>
  </si>
  <si>
    <t>IMPORTANT GUIDELINES:</t>
  </si>
  <si>
    <t>FGBC CERTIFICATION LEVELS</t>
  </si>
  <si>
    <t>150 &gt;</t>
  </si>
  <si>
    <t>FEES</t>
  </si>
  <si>
    <t>Electronic Submission  (preferred)</t>
  </si>
  <si>
    <r>
      <t xml:space="preserve">Send the Final Application, checklist and all supporting documents on a CD or via any free FTP site: </t>
    </r>
    <r>
      <rPr>
        <i/>
        <sz val="10"/>
        <rFont val="Arial"/>
        <family val="2"/>
      </rPr>
      <t>(www.YouSendIt.com or www.Dropbox.com)</t>
    </r>
  </si>
  <si>
    <t xml:space="preserve"> Mailing Instructions</t>
  </si>
  <si>
    <t>Include printed copy of Final Application and a CD or Jump Drive containing electronic files for the Checklist and all supporting documents.</t>
  </si>
  <si>
    <t xml:space="preserve">Note this sheet should only be used for preiminary evaluation purposes. Many credits available are mutually exclusive. This summary tool does not  identify mutually-exclusive points.  </t>
  </si>
  <si>
    <t>Maybe</t>
  </si>
  <si>
    <t>For Evaluation Purposes Only</t>
  </si>
  <si>
    <t>% Brownsfield</t>
  </si>
  <si>
    <t>Total Development Size (Acres)</t>
  </si>
  <si>
    <t>Total preserved &amp; restored acres (passive non-rec, non storm management</t>
  </si>
  <si>
    <t>State (DEP, WMDs, etc) required land preserved (acres)</t>
  </si>
  <si>
    <t>Total Percentage of Buildable Land Preserved</t>
  </si>
  <si>
    <t>Corridor minimum</t>
  </si>
  <si>
    <t>Corridor average</t>
  </si>
  <si>
    <t>Corridor crosses no roadways or provides wildlife overpass or underpass</t>
  </si>
  <si>
    <t>Minimum buffer around all wetlands</t>
  </si>
  <si>
    <t>Acres or % of development of wetland preserved</t>
  </si>
  <si>
    <t>Water recharge of the aquifer generally occurs from some of the highest, sandier areas. Earn one point for each 5% of site acreage preserved for a prime aquifer recharge area. Maximum three points.</t>
  </si>
  <si>
    <t>% of site acreage preserved for prime aquifer</t>
  </si>
  <si>
    <t>% of improvement in water quality</t>
  </si>
  <si>
    <t>5' minimum side is continuous on one side of all streets</t>
  </si>
  <si>
    <t>5' minimum sidewalk is continuous on both sides of streets</t>
  </si>
  <si>
    <t>5' minimum sidewalk is present on one side of all streets and pedestrian structure includes nature trails (minimum 5' wide durable pedestrian structure not oriented along R.O.W.) that represent 33% of total pedestrian structure or greater</t>
  </si>
  <si>
    <t>Implemented "street design guidelines for health neighborhoods" or used published TND standards and accepted transportaion engineering practices</t>
  </si>
  <si>
    <t>All streets with "active" adjacent uses self enforce a 25 mph speed limit</t>
  </si>
  <si>
    <t>Bicycle parking required for all uses in project</t>
  </si>
  <si>
    <t>Shared parking incorporated between uses</t>
  </si>
  <si>
    <t>More than one native shade tree provided for every five parking spaces  (including on street parking - trees must be within 8' of parking space to count - preserved trees of minimum 12" caliper dbh count double as long as proper preservation cautions are taken)</t>
  </si>
  <si>
    <t>More than one native shade tree provided for every two parking spaces</t>
  </si>
  <si>
    <t>Connections to more than one roadway</t>
  </si>
  <si>
    <t>All network streets in development are public/non-gated [minimum two network (i.e. "connected") streets connecting to adjacent roadways]</t>
  </si>
  <si>
    <t>% of buildable lots face within 30 degrees of  due north</t>
  </si>
  <si>
    <t>% of lineal feet of pervious roadway</t>
  </si>
  <si>
    <t>% of residential units within 1/2 mile safe walk of a school</t>
  </si>
  <si>
    <t>% of active uses (including retail here forward) within 1/2 mile of a transit access point</t>
  </si>
  <si>
    <t>All utilities are underground</t>
  </si>
  <si>
    <t>Green power certificate purchased</t>
  </si>
  <si>
    <t>% of power consumed that is produced on site by a renewal energy source</t>
  </si>
  <si>
    <t>% of irrigation provided by reuse water for all parcels including common areas</t>
  </si>
  <si>
    <t>Connect all common areas with master control system</t>
  </si>
  <si>
    <t>Connect all parcels to master control system</t>
  </si>
  <si>
    <t>All common areas are designed to not require a permanent irrigation system</t>
  </si>
  <si>
    <t>Entire development is designed to not require permanent irrigation system(s)</t>
  </si>
  <si>
    <t>Provide description:</t>
  </si>
  <si>
    <t>Edible landscaping in common areas</t>
  </si>
  <si>
    <t>Community garden is farmed organically</t>
  </si>
  <si>
    <t>Compost/mulching facility and management plan</t>
  </si>
  <si>
    <t>Facility is located adjacent to community garden</t>
  </si>
  <si>
    <t>Detailed green management plan consistent with Friendly Development Covenants</t>
  </si>
  <si>
    <t>% of plants that are Florida native</t>
  </si>
  <si>
    <t>Encourage parcel developer  to follow green standards</t>
  </si>
  <si>
    <t>Require parcel developers to comply with FGBC or comparable standard through CDR's</t>
  </si>
  <si>
    <t>Without the set aside</t>
  </si>
  <si>
    <t>Well crafted preservation/conservation management plan and meet minimum 10% land set aside in P-5</t>
  </si>
  <si>
    <t xml:space="preserve">Covenants and Deed Restrictions (CDRs) do not limit/prohibit ability to achieve green certification or contain any language that probihibts green practices </t>
  </si>
  <si>
    <t># of members on development team, including office support personnel, who are trained in green development and business operations practices</t>
  </si>
  <si>
    <t>Earn one point for each member of development team, including office support personnel, who are trained in green development and business operations practices. Narrative describing team member’s level of training required.</t>
  </si>
  <si>
    <t>Describe team member's level of training:</t>
  </si>
  <si>
    <t># of dedicated on site "green" specialists located on site a minimum of eight hours per week to assist community</t>
  </si>
  <si>
    <t># of hours of training provided quarterly or more often</t>
  </si>
  <si>
    <t>% of marketing dollars spent toward environmental education</t>
  </si>
  <si>
    <t xml:space="preserve">Earn one point for "green" mission statement that is backed up by goals and objectives. Earn one point if the developer has a "green" purchasing policy. </t>
  </si>
  <si>
    <t>"Green" mission statement is backed up by goals and objectives</t>
  </si>
  <si>
    <t>Developer has a "green" purchasing policy</t>
  </si>
  <si>
    <t>Existing "green" demonstration building on site that educates visitors on each category of the applicable FGBC standard</t>
  </si>
  <si>
    <t>Website address:</t>
  </si>
  <si>
    <t>Site Study (Prerequisites – CDR2 and 10% set aside on P5)</t>
  </si>
  <si>
    <t>Earn one point for providing a tree and vegetation survey of the site. Earn one point for providing a topographic survey of the site. Earn one point for providing a soil survey of the site. Earn one point for providing a wildlife/habitat study. All surveys and studies must be performed prior to design of the project and must be accompanied by a narrative describing how the data influenced design and implementation of the development. Indicate how the site plan preserves the most significant resources from each study. Tree surveys must include all trees that are equal or greater than 4" dbh and any strands of smaller caliper trees. Earn two (2) bonus points if tree survey is signed off by a certified arborist, horticulturist, botanist, ecologist, forester, regarding correct identity of the trees. Site must preserve at least 12" of caliper per acre or 500' caliper total to claim tree survey credit.</t>
  </si>
  <si>
    <t>Biodiversity (Prerequisites – CDR2 and 10% set aside on P5)</t>
  </si>
  <si>
    <t>Specific Wildlife (Prerequisite – CDR2)</t>
  </si>
  <si>
    <t>Wildlife Corridors (Prerequisite – CDR2)</t>
  </si>
  <si>
    <t>Upland Buffers (Prerequisite – CDR2)</t>
  </si>
  <si>
    <t xml:space="preserve">Earn one point for each 3% of total buildable acreage that is being preserved or restored to its natural state (required stormwater retention areas and off-site mitigation areas do not count, nor does any land that must be left undeveloped due to other state or federal governmental agencies). Land being sold for construction purposes or land just temporarily preserved until the next planned phase will not be considered conservation area. 
</t>
  </si>
  <si>
    <t>Tree &amp; vegetation survey</t>
  </si>
  <si>
    <t>Topographic survey</t>
  </si>
  <si>
    <t>Soil survey</t>
  </si>
  <si>
    <t>Wildlife/habitat study</t>
  </si>
  <si>
    <t>Tree survey signed off by certified arborist, horticulturalist, botanist, ecologist, or forester</t>
  </si>
  <si>
    <t>Preserved specific species</t>
  </si>
  <si>
    <t>Submitted management plan</t>
  </si>
  <si>
    <t xml:space="preserve">Earn one point for each 10% beyond the minimum required for the development that the system is managing. Cannot include offsite improvements required as part of development (turn lanes, roadway widening, etc.). </t>
  </si>
  <si>
    <t>% of stormwater treated beyond minimum required</t>
  </si>
  <si>
    <t>% of stormwater area designed for dual use</t>
  </si>
  <si>
    <t>% of all pedestrian paths, including sidewalks that are durable yet pervious in nature.</t>
  </si>
  <si>
    <t xml:space="preserve">Earn one point if native shade trees are planted an average of 50' on center along all roadways in development. Earn two points if native shade trees are planted an average of 40' on center along all roadways in development. Earn three points if native shade trees are planted an average of 30' on center along all roadways in development. Trees must be planted within rights-of-way and within 8' of back of curb.  Rights-of-way adjacent to preservation areas where native shade trees are located within 20' of back of curb are excluded.  Submittal must include a scaled site plan showing all tree locations and species identification, planting specifications and details, and supporting calculations. </t>
  </si>
  <si>
    <t>At least four connections to offsite adjacent roadways</t>
  </si>
  <si>
    <t>% of residential units, office, or institutional square footage (i.e. active uses) within 1/2 mile safe walk of retail uses</t>
  </si>
  <si>
    <t>% of active uses that are within 1/2 mile of a pool or a park</t>
  </si>
  <si>
    <t>Earn one point if all utilities are underground. Earn one point if underground utilities are carried in common sleeve or if design allows for 30% or greater reduction in rights-of-way width to accommodate utilities or if special provisions are made for the preservation of existing vegetation. Submittal requirements include narrative describing the environmental benefit of efforts.</t>
  </si>
  <si>
    <t>% of power consumed that is purchased through an energy provider and is produced by a renewable energy source</t>
  </si>
  <si>
    <t>Reuse water for irrigation of all common areas</t>
  </si>
  <si>
    <t xml:space="preserve">Florida Green Development Certification Standard </t>
  </si>
  <si>
    <t>Category 2: Circulation  (Minimum Required Points:  15)</t>
  </si>
  <si>
    <t>Category 6: Education  (Minimum Required Points:  8)</t>
  </si>
  <si>
    <t>Category 2: Circulation (Minimum Required Points: 15)</t>
  </si>
  <si>
    <t>Category 1: Protection Points (Minimum Required Points: 35)</t>
  </si>
  <si>
    <t>Category 3: Utilities  (Minimum Required Points: 12)</t>
  </si>
  <si>
    <t>Category 4: Amenities  (Minimum Required Points: 15)</t>
  </si>
  <si>
    <t xml:space="preserve">  Mailing Instructions</t>
  </si>
  <si>
    <t>CATEGORY 1:  PROTECTION</t>
  </si>
  <si>
    <t>CATEGORY 2:  CIRCULATION</t>
  </si>
  <si>
    <t>CATEGORY 3:  UTILITIES</t>
  </si>
  <si>
    <t>CATEGORY 4:  AMENITIES</t>
  </si>
  <si>
    <t>CATEGORY 5: COVENANTS AND DEED RESTRICTIONS</t>
  </si>
  <si>
    <t>CATEGORY 6:  EDUCATION</t>
  </si>
  <si>
    <t xml:space="preserve"> Effective January 1, 2012</t>
  </si>
  <si>
    <t>125 - 149</t>
  </si>
  <si>
    <t xml:space="preserve">points </t>
  </si>
  <si>
    <t># of Acres</t>
  </si>
  <si>
    <r>
      <t xml:space="preserve">Credit Card:  </t>
    </r>
    <r>
      <rPr>
        <i/>
        <sz val="9"/>
        <color rgb="FFFF0000"/>
        <rFont val="Arial"/>
        <family val="2"/>
      </rPr>
      <t>(Visa, AX, MC &amp; Discover Accepted)</t>
    </r>
  </si>
  <si>
    <t>100 - 124</t>
  </si>
  <si>
    <t>Application Fees</t>
  </si>
  <si>
    <t>Total application fee (max. $5,000) =</t>
  </si>
  <si>
    <t>(-)Deposit</t>
  </si>
  <si>
    <t>~Total Due</t>
  </si>
  <si>
    <t xml:space="preserve">    Base Fee = </t>
  </si>
  <si>
    <t>Application  Fees</t>
  </si>
  <si>
    <t>X  $1 ==&gt; Price for Acres =</t>
  </si>
  <si>
    <t>% of development program accommodated within existing buildings</t>
  </si>
  <si>
    <t>Development located within existing urban service area with all required utilities present</t>
  </si>
  <si>
    <t>Development surrounded on three sides by existing non-agricultural or resource-based recreational development</t>
  </si>
  <si>
    <t>Preserved community type 2 or 3</t>
  </si>
  <si>
    <t>Preserved type 4 or 5</t>
  </si>
  <si>
    <t>Average wetland buffer</t>
  </si>
  <si>
    <t>Trees are planted within rights-of-way and within 8' of back of curb</t>
  </si>
  <si>
    <t>Other environmental benefit of development feature not found in this category or standard</t>
  </si>
  <si>
    <t>Metered all sources of irrigation water on each parcel</t>
  </si>
  <si>
    <t xml:space="preserve">Set and enforced irrigation budget on individual parcels </t>
  </si>
  <si>
    <t>Submetered parcels by end user</t>
  </si>
  <si>
    <t>Average feet native shade trees are planted on center along all roadways in development</t>
  </si>
  <si>
    <t>Acres of publicly accessible park provided</t>
  </si>
  <si>
    <t>Acres or site % of community garden provided</t>
  </si>
  <si>
    <t>Acres of community and no golf course</t>
  </si>
  <si>
    <t># of golf courses in community that are Audubon certified or include management plan that minimizes required maintenance</t>
  </si>
  <si>
    <t>Use all Florida Friendly plant material that are soil, water, and climate appropriate for non-recreational areas</t>
  </si>
  <si>
    <t xml:space="preserve">Earn one point for including information making property purchasers aware of other appropriate FGBC green standards (i.e., green home, green commercial building, green high rise). Earn two points for encouraging parcel developer to follow green standards. Earn four points for tangible incentive (Of at least $200 value or 1% of the retail price of the property whichever is less) to comply with the appropriate green standard. Earn 20 points for requiring parcel developers to comply with FGBC or comparable standard through CDR's; if FGBC this applies to green homes, high rise, and commercial standards. Maximum 20 points, regardless. </t>
  </si>
  <si>
    <t>Buyer aware of other appropriate FGBC green standards</t>
  </si>
  <si>
    <t>All parcels are deed restricted to require all hardscape elements to be pervious in nature</t>
  </si>
  <si>
    <t>All parcels are required to harvest their own rainwater from structures for temporary storage and use on site and/or are connected to a master stormwater management and reuse system</t>
  </si>
  <si>
    <t>No Covenant and deed restrictions</t>
  </si>
  <si>
    <t xml:space="preserve">Earn one point for each 30% of marketing dollars spent that is aimed towards educating the recipients of the environmental consequences of their actions, or of the environmental features contained. Maximum two points. </t>
  </si>
  <si>
    <t>Earn one point for preserving community type 2 or 3. Earn two points for preserving type 4 or 5. Biodiversity preservation area must represent minimum 5% of preservation area or three acres - whichever is greater.</t>
  </si>
  <si>
    <t>% of all pedestrian structure is shaded by trees or other designs</t>
  </si>
  <si>
    <t>Bulbs produce greater than 95 lumens per watt on greater than 80% or more of street lights</t>
  </si>
  <si>
    <t>"Green" web site provided</t>
  </si>
  <si>
    <t># of existing materials recycled on site</t>
  </si>
  <si>
    <t>List materials recycled:</t>
  </si>
  <si>
    <t>Earn one point for each existing material that is recycled on site. Examples include items such as trees, masonry from existing structure, asphalt or concrete, etc. (Maximum four points). Submittal must include narrative describing how much material was recycled/will be recycled, how it was recycled, and perceived environmental benefit. Excludes materials included in points for P3.</t>
  </si>
  <si>
    <t># of signs included on projects that describe environmental consequences of actions or provide information highlighting the environmental features (habitat, wildlife, natural systems, etc.) present</t>
  </si>
  <si>
    <t># of interactive environmental education courses (expeditionary course such as nature hike, canoeing/kayaking/boating trip/birding adventure, etc.) available to residents through on-site specialist or other professional highlighting environmental feature within the project</t>
  </si>
  <si>
    <t>List each course:</t>
  </si>
  <si>
    <t>List each sign:</t>
  </si>
  <si>
    <r>
      <t xml:space="preserve">School access: Earn one point for each 33% of residential units that are within 1/2 mile safe walk of a school (including secondary education)
Retail access: Earn one point for each 33% of residential units, office, or institutional square footage (i.e. active uses) that are within 1/2 mile safe walk  of retail uses (on or off site so long as on or off-site uses are accessible by public or association members that are not required to pay membership fees in excess of minimum assessments). 
Transit access: Earn one point for each 33% of active uses (including retail here forward) that are within 1/2 mile of a transit access point.
Pools and parks: Pools and parks are other frequented destinations and access to community pools may reduce the number of pools needed (see Amenities section for environmental benefits). Earn one point for each 33% of active uses that are within 1/2 mile of a pool or a park. 
</t>
    </r>
    <r>
      <rPr>
        <sz val="10"/>
        <color rgb="FFFF0000"/>
        <rFont val="Calibri"/>
        <family val="2"/>
        <scheme val="minor"/>
      </rPr>
      <t>Minimum two points must be received in C-1 to qualify.</t>
    </r>
    <r>
      <rPr>
        <sz val="10"/>
        <rFont val="Calibri"/>
        <family val="2"/>
        <scheme val="minor"/>
      </rPr>
      <t xml:space="preserve"> Submittal must include scaled maps with calculations and narrative.
</t>
    </r>
  </si>
  <si>
    <t xml:space="preserve">PROJECT POINT ESTIMATE:  Use the drop down menus to complete your project estimate.  The "Final Project Points" columns (B &amp; C) will be used to score your project.  The "Project Point Estimate" columns (F, G, &amp;H) can be used for you to evaluate your project score.  All DARK shaded cells calculate Automatically, All LIGHT shaded cells require user input.  </t>
  </si>
  <si>
    <t>Lights are motion activated and are full cut-off luminaires and meet "dark-sky" specifications  or there are no street lights in development</t>
  </si>
  <si>
    <t>Access/Proximity  (Prerequisite: 2 points or more in C1)</t>
  </si>
  <si>
    <t>Underground utilities are carried in common sleeve</t>
  </si>
  <si>
    <t>Special provisions are made for the preservation of existing vegetation</t>
  </si>
  <si>
    <t>Design allows for 30% or greater reduction in rights-of-way width to accommodate utilities</t>
  </si>
  <si>
    <t xml:space="preserve">Neighborhood parks contain playground equipment that uses green construction materials  with seating areas and native shade trees. </t>
  </si>
  <si>
    <t xml:space="preserve">($) Tangible incentive </t>
  </si>
  <si>
    <t xml:space="preserve">(%) Tangible incentive  of the retail price of the property </t>
  </si>
  <si>
    <t>Total Needed to Qualify if All MInimums are Met:</t>
  </si>
  <si>
    <t>Developer</t>
  </si>
  <si>
    <t>Designated Professional Submitting Application</t>
  </si>
  <si>
    <t xml:space="preserve">Earn two points for using all Florida Friendly plant material that are soil, water, and climate appropriate for non-recreational areas. Earn two points for using 80% or more Florida native plants that are soil, water and climate appropriate for non-recreational areas or reach the Gold level of the Florida Water Star program. Earn two points for a detailed management plan for “green” management of amenities that is consistent with the applicable sections of the “Declaration Exhibit Florida Friendly Development Covenants, Conditions and Restrictions”. </t>
  </si>
  <si>
    <t>max points allowed</t>
  </si>
  <si>
    <r>
      <t xml:space="preserve">Earn one point per 5 signs, up to a maximum of four points for 20 signs, included on projects that describe environmental consequences of actions or provide information highlighting the environmental features (habitat, wildlife, natural systems, etc.) present. 
• Signs must be located in clusters of no greater than two.   </t>
    </r>
    <r>
      <rPr>
        <sz val="10"/>
        <rFont val="Calibri"/>
        <family val="2"/>
        <scheme val="minor"/>
      </rPr>
      <t xml:space="preserve">
• Earn one point for each interactive environmental education course (expeditionary course such as nature hike, canoeing/kayaking/boating trip/birding adventure, etc.) available to residents through on-site specialist or other professional highlighting environmental feature within the project. Courses must  occur seasonally for a minimum of five years. Maximum of three points.
</t>
    </r>
  </si>
  <si>
    <r>
      <t xml:space="preserve">Earn one point only if the Covenants and Deed Restrictions (CDRs) do not limit/prohibit:
the ability to achieve green certification using available water-efficient or pest-resistant grasses and plants, using solar systems on south-facing roof regardless of the direction of the street, driveways that use porous pavers, not installing irrigation systems, not installing any turf, </t>
    </r>
    <r>
      <rPr>
        <b/>
        <i/>
        <sz val="10"/>
        <rFont val="Calibri"/>
        <family val="2"/>
        <scheme val="minor"/>
      </rPr>
      <t xml:space="preserve">or contain any language that obviously prohibits the ability for site purchasers to obtain credit for any green home or green commercial building point criteria. </t>
    </r>
    <r>
      <rPr>
        <sz val="10"/>
        <rFont val="Calibri"/>
        <family val="2"/>
        <scheme val="minor"/>
      </rPr>
      <t xml:space="preserve">The development also earns this point if there are no covenant and deed restrictions.   </t>
    </r>
  </si>
  <si>
    <t>Pay by Credit Card Through Secure Website</t>
  </si>
  <si>
    <t xml:space="preserve">Project Team Information  </t>
  </si>
  <si>
    <t>The Certification process consists of two stages: (1) The initial project registration of a planned project and (2) submittal of the Final Application and its accompanying supporting documents.</t>
  </si>
  <si>
    <t>4) The submitted Final Application shall be deemed non-compliant and shall expire if the development team has been non-responsive for six (6) months to questions and documentation requested from the Project Evaluator or FGBC.</t>
  </si>
  <si>
    <t>points over the project's adjusted required minimum</t>
  </si>
  <si>
    <r>
      <t>The FGBC Green Development Certification program uses a tiered rating system</t>
    </r>
    <r>
      <rPr>
        <sz val="10"/>
        <color rgb="FF0070C0"/>
        <rFont val="Arial"/>
        <family val="2"/>
      </rPr>
      <t xml:space="preserve">.  </t>
    </r>
    <r>
      <rPr>
        <sz val="10"/>
        <color theme="1"/>
        <rFont val="Arial"/>
        <family val="2"/>
      </rPr>
      <t>Certification is awarded at different levels according to points achieved over the project's adjusted minimum point threshold.</t>
    </r>
  </si>
  <si>
    <t>THE PROCESS</t>
  </si>
  <si>
    <t xml:space="preserve">2) Each project must comply with the prerequisites in order to be eligible for certification.  </t>
  </si>
  <si>
    <t>3) Select criteria to obtain the minimum number of points listed for each category (category minimums).  Accumulate at least 100 TOTAL  points to qualify for the program. *</t>
  </si>
  <si>
    <t>Example: Applicant  achieves only 10 points from a category with a minimum of 15, creating a 5-point deficiency. Applicant may still qualify if: total points equal or exceed 105. ( 100 + [15-10] = 105.)  Note that category maximums cannot be exceeded at any time.</t>
  </si>
  <si>
    <t>*NOTE:  If a category minimum cannot be achieved, the points deficiency is added to the total minimum required score of 100, creating an "adjusted minimum required points" (the points YOUR project must achieve for certification).</t>
  </si>
  <si>
    <r>
      <t xml:space="preserve">Contact your </t>
    </r>
    <r>
      <rPr>
        <b/>
        <sz val="11"/>
        <color theme="1"/>
        <rFont val="Arial"/>
        <family val="2"/>
      </rPr>
      <t>Project Evaluator</t>
    </r>
  </si>
  <si>
    <t>or</t>
  </si>
  <si>
    <t>www.FloridaGreenBuilding.org</t>
  </si>
  <si>
    <t>6) If this Excel file is altered in any way, the application will not be accepted.  Altered files will be returned unprocessed.</t>
  </si>
  <si>
    <t>A "Final Application" must be submitted within three (3) years from the date of project registration with FGBC. Projects not submitting the final application within 3 years shall be determined abandoned and not eligible for certification review.</t>
  </si>
  <si>
    <t>Final applications shall be deemed non-compliant and sunset if the development team has been non-responsive to pending questions from FGBC for a period of six months.</t>
  </si>
  <si>
    <t xml:space="preserve">1) Appoint a project team member to serve as the "Designated Professional." The "Designated Professional" shall be the projects contact person for FGBC and shall be responsible for submitting the application package. </t>
  </si>
  <si>
    <t>3) FGBC will assign a "Project Evaluator" who will serve as a technical resource for your Designated Professional.</t>
  </si>
  <si>
    <r>
      <t xml:space="preserve">2) Complete the information in the "Project Registration Tab" and submit it to FGBC along with a non-refundable, </t>
    </r>
    <r>
      <rPr>
        <u/>
        <sz val="10"/>
        <color rgb="FF000000"/>
        <rFont val="Arial"/>
        <family val="2"/>
      </rPr>
      <t>minimum</t>
    </r>
    <r>
      <rPr>
        <sz val="10"/>
        <color rgb="FF000000"/>
        <rFont val="Arial"/>
        <family val="2"/>
      </rPr>
      <t xml:space="preserve"> deposit of $500.</t>
    </r>
  </si>
  <si>
    <r>
      <t xml:space="preserve">2) Submit the completed Checklist, all supporting documents, and final payment to the FGBC. The final payment shall be equal to the </t>
    </r>
    <r>
      <rPr>
        <b/>
        <u/>
        <sz val="10"/>
        <color rgb="FFFF0000"/>
        <rFont val="Arial"/>
        <family val="2"/>
      </rPr>
      <t>current</t>
    </r>
    <r>
      <rPr>
        <sz val="10"/>
        <color rgb="FF000000"/>
        <rFont val="Arial"/>
        <family val="2"/>
      </rPr>
      <t xml:space="preserve"> posted application fee, less any deposit paid.</t>
    </r>
  </si>
  <si>
    <r>
      <t xml:space="preserve">1) All projects must submit an application fee equal to the </t>
    </r>
    <r>
      <rPr>
        <u/>
        <sz val="10"/>
        <rFont val="Arial"/>
        <family val="2"/>
      </rPr>
      <t>current version posted fee</t>
    </r>
    <r>
      <rPr>
        <sz val="10"/>
        <rFont val="Arial"/>
        <family val="2"/>
      </rPr>
      <t>, regardless of which version the project is submitted under.</t>
    </r>
  </si>
  <si>
    <r>
      <t xml:space="preserve">4) There are 250 possible points although each one is not likely to be applicable for a specific development. To assure </t>
    </r>
    <r>
      <rPr>
        <u/>
        <sz val="10"/>
        <rFont val="Arial"/>
        <family val="2"/>
      </rPr>
      <t>comprehensive</t>
    </r>
    <r>
      <rPr>
        <sz val="10"/>
        <rFont val="Arial"/>
        <family val="2"/>
      </rPr>
      <t xml:space="preserve"> environmental benefit from the project, the maximum points allowed in any one category is limited to 80% of the points available in that category. Thus the highest score possible is 200. The checklist automatically calculates maximum allowed points.</t>
    </r>
  </si>
  <si>
    <r>
      <t xml:space="preserve">5) Some items require submittals that are colored </t>
    </r>
    <r>
      <rPr>
        <b/>
        <sz val="10"/>
        <color rgb="FFFF0000"/>
        <rFont val="Arial"/>
        <family val="2"/>
      </rPr>
      <t>red.</t>
    </r>
    <r>
      <rPr>
        <sz val="10"/>
        <color theme="1"/>
        <rFont val="Arial"/>
        <family val="2"/>
      </rPr>
      <t xml:space="preserve"> Suggested submittals for other items are colored in black.</t>
    </r>
  </si>
  <si>
    <t>Base Fee of $,2000 plus $1 an acre, up to a maximum of $5,000 total application fee.</t>
  </si>
  <si>
    <t>Pay online or complete the credit card authorization on the Final Application Form….. (Note: Payment by check is acceptable - see mailing instructions below)</t>
  </si>
  <si>
    <t>Mail check or credit card authorization (see Final Application Form) based on current fees to FGBC at the address below.</t>
  </si>
  <si>
    <t>1) Complete all category pages of the Checklist in this Excel file (make sure to complete the Project Registration and Team tab)</t>
  </si>
  <si>
    <t>3) The Project Evaluator will  review the application and contact your Designated Professional if additional information is needed.</t>
  </si>
  <si>
    <t>Electronically submit the Final Application, Checklist &amp;  supporting documents on a CD or via an FTP service such as www.YouSendIt.com or www.DropBox.com.</t>
  </si>
  <si>
    <t>Submit payment using the FGBC secure website via www.FloridaGreenBuilding.org</t>
  </si>
  <si>
    <t>Acres</t>
  </si>
  <si>
    <t>Description:</t>
  </si>
  <si>
    <t>Less Deposit</t>
  </si>
  <si>
    <t>Base Fee:</t>
  </si>
  <si>
    <t># of Acres:</t>
  </si>
  <si>
    <t xml:space="preserve">Total Fee </t>
  </si>
  <si>
    <t>TOTAL DUE:</t>
  </si>
  <si>
    <t xml:space="preserve"> (max. $5,000)    =   </t>
  </si>
  <si>
    <t>x $1 per acre       =</t>
  </si>
  <si>
    <t>Attach Separate Narrative of Project Description</t>
  </si>
  <si>
    <t>City, St, Zip:</t>
  </si>
  <si>
    <t>Project Type:</t>
  </si>
  <si>
    <t>Version 8:  Revised 6/4/12</t>
  </si>
  <si>
    <t>1415 E. Piedmont Drive, Suite 5</t>
  </si>
  <si>
    <t>Tallahassee, FL 32308-7954</t>
  </si>
  <si>
    <r>
      <t xml:space="preserve">Mailing Address:  FGBC </t>
    </r>
    <r>
      <rPr>
        <b/>
        <sz val="11"/>
        <color theme="1"/>
        <rFont val="Wingdings"/>
        <charset val="2"/>
      </rPr>
      <t>w</t>
    </r>
    <r>
      <rPr>
        <b/>
        <sz val="11"/>
        <color theme="1"/>
        <rFont val="Arial"/>
        <family val="2"/>
      </rPr>
      <t xml:space="preserve"> 1415 E. Piedmont Dr., Suite 5 </t>
    </r>
    <r>
      <rPr>
        <b/>
        <sz val="11"/>
        <color theme="1"/>
        <rFont val="Wingdings"/>
        <charset val="2"/>
      </rPr>
      <t>w</t>
    </r>
    <r>
      <rPr>
        <b/>
        <sz val="11"/>
        <color theme="1"/>
        <rFont val="Arial"/>
        <family val="2"/>
      </rPr>
      <t xml:space="preserve"> Tallahassee, FL 32308-7954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</si>
</sst>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
    <numFmt numFmtId="165" formatCode="&quot;$&quot;#,##0.00"/>
  </numFmts>
  <fonts count="87"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b/>
      <sz val="18"/>
      <color rgb="FF008000"/>
      <name val="Arial"/>
      <family val="2"/>
    </font>
    <font>
      <sz val="11"/>
      <color theme="1"/>
      <name val="Arial"/>
      <family val="2"/>
    </font>
    <font>
      <b/>
      <sz val="11"/>
      <color rgb="FF008000"/>
      <name val="Arial"/>
      <family val="2"/>
    </font>
    <font>
      <sz val="24"/>
      <color rgb="FF008000"/>
      <name val="Arial"/>
      <family val="2"/>
    </font>
    <font>
      <b/>
      <sz val="14"/>
      <color rgb="FF008000"/>
      <name val="Arial"/>
      <family val="2"/>
    </font>
    <font>
      <b/>
      <sz val="10"/>
      <color rgb="FF008000"/>
      <name val="Arial"/>
      <family val="2"/>
    </font>
    <font>
      <sz val="9"/>
      <color rgb="FF000000"/>
      <name val="Arial"/>
      <family val="2"/>
    </font>
    <font>
      <b/>
      <u/>
      <sz val="11"/>
      <name val="Arial"/>
      <family val="2"/>
    </font>
    <font>
      <sz val="11"/>
      <name val="Arial"/>
      <family val="2"/>
    </font>
    <font>
      <b/>
      <sz val="11"/>
      <name val="Arial"/>
      <family val="2"/>
    </font>
    <font>
      <i/>
      <sz val="11"/>
      <name val="Arial"/>
      <family val="2"/>
    </font>
    <font>
      <b/>
      <sz val="11"/>
      <color theme="1"/>
      <name val="Arial"/>
      <family val="2"/>
    </font>
    <font>
      <u/>
      <sz val="11"/>
      <color theme="10"/>
      <name val="Arial"/>
      <family val="2"/>
    </font>
    <font>
      <sz val="10"/>
      <color rgb="FF000000"/>
      <name val="Arial"/>
      <family val="2"/>
    </font>
    <font>
      <b/>
      <sz val="10"/>
      <color theme="1"/>
      <name val="Arial"/>
      <family val="2"/>
    </font>
    <font>
      <i/>
      <sz val="10"/>
      <color theme="1"/>
      <name val="Arial"/>
      <family val="2"/>
    </font>
    <font>
      <sz val="10"/>
      <color rgb="FFFF0000"/>
      <name val="Arial"/>
      <family val="2"/>
    </font>
    <font>
      <u/>
      <sz val="11"/>
      <name val="Arial"/>
      <family val="2"/>
    </font>
    <font>
      <sz val="10"/>
      <color theme="1"/>
      <name val="Arial"/>
      <family val="2"/>
    </font>
    <font>
      <sz val="11"/>
      <name val="Calibri"/>
      <family val="2"/>
      <scheme val="minor"/>
    </font>
    <font>
      <b/>
      <sz val="11"/>
      <color rgb="FF008000"/>
      <name val="Calibri"/>
      <family val="2"/>
      <scheme val="minor"/>
    </font>
    <font>
      <b/>
      <sz val="18"/>
      <color theme="0"/>
      <name val="Calibri"/>
      <family val="2"/>
      <scheme val="minor"/>
    </font>
    <font>
      <b/>
      <sz val="14"/>
      <color theme="0"/>
      <name val="Arial"/>
      <family val="2"/>
    </font>
    <font>
      <b/>
      <sz val="11"/>
      <color indexed="17"/>
      <name val="Calibri"/>
      <family val="2"/>
      <scheme val="minor"/>
    </font>
    <font>
      <sz val="10"/>
      <color theme="1"/>
      <name val="Calibri"/>
      <family val="2"/>
      <scheme val="minor"/>
    </font>
    <font>
      <b/>
      <sz val="14"/>
      <color theme="6" tint="0.59999389629810485"/>
      <name val="Calibri"/>
      <family val="2"/>
      <scheme val="minor"/>
    </font>
    <font>
      <b/>
      <sz val="10"/>
      <color indexed="8"/>
      <name val="Arial"/>
      <family val="2"/>
    </font>
    <font>
      <b/>
      <sz val="11"/>
      <name val="Calibri"/>
      <family val="2"/>
      <scheme val="minor"/>
    </font>
    <font>
      <b/>
      <sz val="11"/>
      <color indexed="8"/>
      <name val="Arial"/>
      <family val="2"/>
    </font>
    <font>
      <b/>
      <sz val="14"/>
      <color theme="6" tint="0.59999389629810485"/>
      <name val="Arial"/>
      <family val="2"/>
    </font>
    <font>
      <b/>
      <sz val="16"/>
      <color theme="6" tint="0.59999389629810485"/>
      <name val="Calibri"/>
      <family val="2"/>
      <scheme val="minor"/>
    </font>
    <font>
      <sz val="11"/>
      <color rgb="FF000000"/>
      <name val="Arial"/>
      <family val="2"/>
    </font>
    <font>
      <sz val="11"/>
      <color theme="0"/>
      <name val="Arial"/>
      <family val="2"/>
    </font>
    <font>
      <b/>
      <sz val="11"/>
      <color theme="6" tint="0.59999389629810485"/>
      <name val="Calibri"/>
      <family val="2"/>
      <scheme val="minor"/>
    </font>
    <font>
      <sz val="18"/>
      <color theme="0"/>
      <name val="Calibri"/>
      <family val="2"/>
      <scheme val="minor"/>
    </font>
    <font>
      <b/>
      <sz val="20"/>
      <color theme="6" tint="0.59999389629810485"/>
      <name val="Calibri"/>
      <family val="2"/>
      <scheme val="minor"/>
    </font>
    <font>
      <b/>
      <sz val="8"/>
      <color theme="6" tint="0.59999389629810485"/>
      <name val="Calibri"/>
      <family val="2"/>
      <scheme val="minor"/>
    </font>
    <font>
      <b/>
      <sz val="10"/>
      <color theme="0"/>
      <name val="Calibri"/>
      <family val="2"/>
      <scheme val="minor"/>
    </font>
    <font>
      <sz val="8"/>
      <color theme="0"/>
      <name val="Calibri"/>
      <family val="2"/>
      <scheme val="minor"/>
    </font>
    <font>
      <sz val="12"/>
      <color theme="6" tint="0.59999389629810485"/>
      <name val="Calibri"/>
      <family val="2"/>
      <scheme val="minor"/>
    </font>
    <font>
      <b/>
      <sz val="12"/>
      <color theme="0"/>
      <name val="Calibri"/>
      <family val="2"/>
      <scheme val="minor"/>
    </font>
    <font>
      <sz val="12"/>
      <color theme="0"/>
      <name val="Calibri"/>
      <family val="2"/>
      <scheme val="minor"/>
    </font>
    <font>
      <sz val="12"/>
      <name val="Calibri"/>
      <family val="2"/>
      <scheme val="minor"/>
    </font>
    <font>
      <sz val="10"/>
      <name val="Calibri"/>
      <family val="2"/>
      <scheme val="minor"/>
    </font>
    <font>
      <b/>
      <sz val="10"/>
      <name val="Calibri"/>
      <family val="2"/>
      <scheme val="minor"/>
    </font>
    <font>
      <sz val="11"/>
      <color indexed="8"/>
      <name val="Calibri"/>
      <family val="2"/>
    </font>
    <font>
      <b/>
      <sz val="11"/>
      <color theme="0"/>
      <name val="Calibri"/>
      <family val="2"/>
      <scheme val="minor"/>
    </font>
    <font>
      <sz val="10"/>
      <name val="Arial"/>
      <family val="2"/>
    </font>
    <font>
      <b/>
      <sz val="12"/>
      <name val="Arial"/>
      <family val="2"/>
    </font>
    <font>
      <b/>
      <sz val="14"/>
      <color indexed="17"/>
      <name val="Calibri"/>
      <family val="2"/>
      <scheme val="minor"/>
    </font>
    <font>
      <b/>
      <sz val="8"/>
      <color theme="0"/>
      <name val="Calibri"/>
      <family val="2"/>
      <scheme val="minor"/>
    </font>
    <font>
      <b/>
      <sz val="9"/>
      <color theme="0"/>
      <name val="Calibri"/>
      <family val="2"/>
      <scheme val="minor"/>
    </font>
    <font>
      <sz val="8"/>
      <name val="Calibri"/>
      <family val="2"/>
      <scheme val="minor"/>
    </font>
    <font>
      <b/>
      <sz val="10"/>
      <color rgb="FF008000"/>
      <name val="Calibri"/>
      <family val="2"/>
      <scheme val="minor"/>
    </font>
    <font>
      <b/>
      <sz val="15"/>
      <color theme="0"/>
      <name val="Calibri"/>
      <family val="2"/>
      <scheme val="minor"/>
    </font>
    <font>
      <b/>
      <sz val="12"/>
      <color rgb="FF000000"/>
      <name val="Arial"/>
      <family val="2"/>
    </font>
    <font>
      <b/>
      <sz val="11"/>
      <color rgb="FF000000"/>
      <name val="Arial"/>
      <family val="2"/>
    </font>
    <font>
      <u/>
      <sz val="10"/>
      <name val="Arial"/>
      <family val="2"/>
    </font>
    <font>
      <sz val="10"/>
      <color rgb="FF0070C0"/>
      <name val="Arial"/>
      <family val="2"/>
    </font>
    <font>
      <b/>
      <u/>
      <sz val="12"/>
      <name val="Arial"/>
      <family val="2"/>
    </font>
    <font>
      <i/>
      <sz val="10"/>
      <name val="Arial"/>
      <family val="2"/>
    </font>
    <font>
      <b/>
      <sz val="11"/>
      <color theme="1"/>
      <name val="Wingdings"/>
      <charset val="2"/>
    </font>
    <font>
      <b/>
      <sz val="11"/>
      <color rgb="FFFF0000"/>
      <name val="Arial"/>
      <family val="2"/>
    </font>
    <font>
      <b/>
      <sz val="20"/>
      <color theme="3" tint="0.79998168889431442"/>
      <name val="Calibri"/>
      <family val="2"/>
      <scheme val="minor"/>
    </font>
    <font>
      <b/>
      <sz val="16"/>
      <color rgb="FFFF0000"/>
      <name val="Calibri"/>
      <family val="2"/>
      <scheme val="minor"/>
    </font>
    <font>
      <u/>
      <sz val="11"/>
      <color theme="1"/>
      <name val="Calibri"/>
      <family val="2"/>
      <scheme val="minor"/>
    </font>
    <font>
      <b/>
      <sz val="14"/>
      <color theme="0"/>
      <name val="Calibri"/>
      <family val="2"/>
      <scheme val="minor"/>
    </font>
    <font>
      <sz val="10"/>
      <color theme="0"/>
      <name val="Calibri"/>
      <family val="2"/>
      <scheme val="minor"/>
    </font>
    <font>
      <sz val="11"/>
      <color rgb="FFFF0000"/>
      <name val="Arial"/>
      <family val="2"/>
    </font>
    <font>
      <i/>
      <sz val="9"/>
      <color rgb="FFFF0000"/>
      <name val="Arial"/>
      <family val="2"/>
    </font>
    <font>
      <b/>
      <sz val="10"/>
      <name val="Arial"/>
      <family val="2"/>
    </font>
    <font>
      <b/>
      <sz val="10"/>
      <color rgb="FF333333"/>
      <name val="Verdana"/>
      <family val="2"/>
    </font>
    <font>
      <sz val="10"/>
      <color rgb="FFFF0000"/>
      <name val="Calibri"/>
      <family val="2"/>
      <scheme val="minor"/>
    </font>
    <font>
      <sz val="12"/>
      <color theme="0"/>
      <name val="Times New Roman"/>
      <family val="1"/>
    </font>
    <font>
      <sz val="11"/>
      <color rgb="FF53682A"/>
      <name val="Calibri"/>
      <family val="2"/>
      <scheme val="minor"/>
    </font>
    <font>
      <b/>
      <i/>
      <sz val="10"/>
      <name val="Calibri"/>
      <family val="2"/>
      <scheme val="minor"/>
    </font>
    <font>
      <u/>
      <sz val="10"/>
      <color rgb="FF000000"/>
      <name val="Arial"/>
      <family val="2"/>
    </font>
    <font>
      <b/>
      <sz val="10"/>
      <color rgb="FFFF0000"/>
      <name val="Arial"/>
      <family val="2"/>
    </font>
    <font>
      <b/>
      <u/>
      <sz val="10"/>
      <color rgb="FFFF0000"/>
      <name val="Arial"/>
      <family val="2"/>
    </font>
    <font>
      <sz val="9"/>
      <color theme="1"/>
      <name val="Calibri"/>
      <family val="2"/>
      <scheme val="minor"/>
    </font>
    <font>
      <i/>
      <sz val="9"/>
      <color theme="1"/>
      <name val="Arial"/>
      <family val="2"/>
    </font>
    <font>
      <sz val="9"/>
      <color theme="0"/>
      <name val="Calibri"/>
      <family val="2"/>
      <scheme val="minor"/>
    </font>
  </fonts>
  <fills count="24">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499984740745262"/>
        <bgColor indexed="64"/>
      </patternFill>
    </fill>
    <fill>
      <patternFill patternType="solid">
        <fgColor rgb="FFF2CE48"/>
        <bgColor indexed="64"/>
      </patternFill>
    </fill>
    <fill>
      <patternFill patternType="solid">
        <fgColor theme="0" tint="-0.499984740745262"/>
        <bgColor indexed="64"/>
      </patternFill>
    </fill>
    <fill>
      <patternFill patternType="solid">
        <fgColor theme="6" tint="-0.249977111117893"/>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rgb="FFD7E4BC"/>
        <bgColor indexed="64"/>
      </patternFill>
    </fill>
    <fill>
      <patternFill patternType="solid">
        <fgColor theme="4" tint="-0.499984740745262"/>
        <bgColor indexed="64"/>
      </patternFill>
    </fill>
    <fill>
      <patternFill patternType="solid">
        <fgColor theme="1"/>
        <bgColor indexed="64"/>
      </patternFill>
    </fill>
    <fill>
      <patternFill patternType="solid">
        <fgColor rgb="FF376091"/>
        <bgColor indexed="64"/>
      </patternFill>
    </fill>
    <fill>
      <patternFill patternType="solid">
        <fgColor rgb="FF75923C"/>
        <bgColor indexed="64"/>
      </patternFill>
    </fill>
    <fill>
      <patternFill patternType="solid">
        <fgColor rgb="FF17375D"/>
        <bgColor indexed="64"/>
      </patternFill>
    </fill>
    <fill>
      <patternFill patternType="solid">
        <fgColor theme="0" tint="-0.14999847407452621"/>
        <bgColor indexed="64"/>
      </patternFill>
    </fill>
    <fill>
      <patternFill patternType="solid">
        <fgColor rgb="FF566B2B"/>
        <bgColor indexed="64"/>
      </patternFill>
    </fill>
    <fill>
      <patternFill patternType="solid">
        <fgColor rgb="FF53682A"/>
        <bgColor indexed="64"/>
      </patternFill>
    </fill>
    <fill>
      <patternFill patternType="solid">
        <fgColor theme="0" tint="-0.34998626667073579"/>
        <bgColor indexed="64"/>
      </patternFill>
    </fill>
    <fill>
      <patternFill patternType="solid">
        <fgColor rgb="FFEAF1DB"/>
        <bgColor indexed="64"/>
      </patternFill>
    </fill>
  </fills>
  <borders count="86">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style="thin">
        <color theme="0"/>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style="thin">
        <color theme="0"/>
      </top>
      <bottom/>
      <diagonal/>
    </border>
    <border>
      <left style="medium">
        <color auto="1"/>
      </left>
      <right/>
      <top/>
      <bottom style="medium">
        <color auto="1"/>
      </bottom>
      <diagonal/>
    </border>
    <border>
      <left style="medium">
        <color indexed="64"/>
      </left>
      <right style="thin">
        <color theme="6" tint="0.39997558519241921"/>
      </right>
      <top style="medium">
        <color indexed="64"/>
      </top>
      <bottom style="thin">
        <color theme="6" tint="0.39997558519241921"/>
      </bottom>
      <diagonal/>
    </border>
    <border>
      <left style="thin">
        <color theme="6" tint="0.39997558519241921"/>
      </left>
      <right style="thin">
        <color theme="6" tint="0.39997558519241921"/>
      </right>
      <top style="medium">
        <color indexed="64"/>
      </top>
      <bottom style="thin">
        <color theme="6" tint="0.39997558519241921"/>
      </bottom>
      <diagonal/>
    </border>
    <border>
      <left style="thin">
        <color theme="6" tint="0.39997558519241921"/>
      </left>
      <right style="medium">
        <color indexed="64"/>
      </right>
      <top style="medium">
        <color indexed="64"/>
      </top>
      <bottom style="thin">
        <color theme="6" tint="0.39997558519241921"/>
      </bottom>
      <diagonal/>
    </border>
    <border>
      <left style="medium">
        <color indexed="64"/>
      </left>
      <right style="thin">
        <color theme="6" tint="0.39997558519241921"/>
      </right>
      <top style="thin">
        <color theme="6" tint="0.39997558519241921"/>
      </top>
      <bottom style="medium">
        <color theme="6" tint="0.39997558519241921"/>
      </bottom>
      <diagonal/>
    </border>
    <border>
      <left style="thin">
        <color theme="6" tint="0.39997558519241921"/>
      </left>
      <right style="thin">
        <color theme="6" tint="0.39997558519241921"/>
      </right>
      <top style="thin">
        <color theme="6" tint="0.39997558519241921"/>
      </top>
      <bottom style="medium">
        <color theme="6" tint="0.39997558519241921"/>
      </bottom>
      <diagonal/>
    </border>
    <border>
      <left style="thin">
        <color theme="6" tint="0.39997558519241921"/>
      </left>
      <right style="thin">
        <color theme="6" tint="0.39997558519241921"/>
      </right>
      <top style="thin">
        <color theme="6" tint="0.39997558519241921"/>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medium">
        <color indexed="64"/>
      </right>
      <top style="thin">
        <color theme="6" tint="0.39997558519241921"/>
      </top>
      <bottom style="thin">
        <color theme="6" tint="0.39997558519241921"/>
      </bottom>
      <diagonal/>
    </border>
    <border>
      <left style="medium">
        <color indexed="64"/>
      </left>
      <right style="thin">
        <color theme="6" tint="0.39997558519241921"/>
      </right>
      <top style="medium">
        <color theme="6" tint="0.39997558519241921"/>
      </top>
      <bottom style="thin">
        <color indexed="64"/>
      </bottom>
      <diagonal/>
    </border>
    <border>
      <left style="thin">
        <color theme="6" tint="0.39997558519241921"/>
      </left>
      <right style="thin">
        <color indexed="64"/>
      </right>
      <top style="medium">
        <color theme="6" tint="0.39997558519241921"/>
      </top>
      <bottom style="thin">
        <color indexed="64"/>
      </bottom>
      <diagonal/>
    </border>
    <border>
      <left style="thin">
        <color indexed="64"/>
      </left>
      <right/>
      <top style="medium">
        <color theme="6" tint="0.39997558519241921"/>
      </top>
      <bottom style="thin">
        <color indexed="64"/>
      </bottom>
      <diagonal/>
    </border>
    <border>
      <left style="medium">
        <color theme="6" tint="0.39997558519241921"/>
      </left>
      <right style="thin">
        <color theme="6" tint="0.39997558519241921"/>
      </right>
      <top style="thin">
        <color theme="6" tint="0.39997558519241921"/>
      </top>
      <bottom style="medium">
        <color theme="6" tint="0.39997558519241921"/>
      </bottom>
      <diagonal/>
    </border>
    <border>
      <left style="thin">
        <color theme="6" tint="0.39997558519241921"/>
      </left>
      <right style="medium">
        <color indexed="64"/>
      </right>
      <top style="thin">
        <color theme="6" tint="0.39997558519241921"/>
      </top>
      <bottom style="medium">
        <color theme="6" tint="0.3999755851924192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style="medium">
        <color auto="1"/>
      </top>
      <bottom/>
      <diagonal/>
    </border>
    <border>
      <left style="thin">
        <color auto="1"/>
      </left>
      <right/>
      <top/>
      <bottom style="medium">
        <color auto="1"/>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style="thin">
        <color indexed="64"/>
      </right>
      <top style="medium">
        <color indexed="64"/>
      </top>
      <bottom style="medium">
        <color auto="1"/>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17"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44" fontId="50" fillId="0" borderId="0" applyFont="0" applyFill="0" applyBorder="0" applyAlignment="0" applyProtection="0"/>
    <xf numFmtId="0" fontId="2" fillId="0" borderId="0"/>
    <xf numFmtId="44" fontId="2" fillId="0" borderId="0" applyFont="0" applyFill="0" applyBorder="0" applyAlignment="0" applyProtection="0"/>
  </cellStyleXfs>
  <cellXfs count="841">
    <xf numFmtId="0" fontId="0" fillId="0" borderId="0" xfId="0"/>
    <xf numFmtId="0" fontId="6" fillId="0" borderId="0" xfId="1" applyFont="1" applyFill="1" applyBorder="1" applyAlignment="1" applyProtection="1"/>
    <xf numFmtId="0" fontId="8" fillId="0" borderId="0" xfId="1" applyFont="1" applyFill="1" applyBorder="1" applyAlignment="1" applyProtection="1"/>
    <xf numFmtId="0" fontId="11" fillId="0" borderId="0" xfId="1" applyFont="1" applyFill="1" applyBorder="1" applyAlignment="1" applyProtection="1">
      <alignment horizontal="center" vertical="center" readingOrder="1"/>
    </xf>
    <xf numFmtId="0" fontId="12" fillId="0" borderId="0" xfId="1" applyNumberFormat="1" applyFont="1" applyFill="1" applyBorder="1" applyAlignment="1" applyProtection="1"/>
    <xf numFmtId="0" fontId="13" fillId="0" borderId="0" xfId="1" applyNumberFormat="1" applyFont="1" applyFill="1" applyBorder="1" applyAlignment="1" applyProtection="1"/>
    <xf numFmtId="0" fontId="6" fillId="0" borderId="0" xfId="1" applyFont="1" applyFill="1" applyBorder="1" applyProtection="1"/>
    <xf numFmtId="0" fontId="13" fillId="0" borderId="0" xfId="1" applyFont="1" applyFill="1" applyBorder="1" applyProtection="1"/>
    <xf numFmtId="0" fontId="14" fillId="0" borderId="0" xfId="1" applyNumberFormat="1" applyFont="1" applyFill="1" applyBorder="1" applyAlignment="1" applyProtection="1"/>
    <xf numFmtId="0" fontId="12" fillId="0" borderId="0" xfId="1" applyFont="1" applyFill="1" applyBorder="1" applyAlignment="1" applyProtection="1">
      <alignment horizontal="center"/>
    </xf>
    <xf numFmtId="0" fontId="13" fillId="0" borderId="0" xfId="1" applyFont="1" applyFill="1" applyBorder="1" applyAlignment="1" applyProtection="1">
      <alignment horizontal="center" wrapText="1"/>
    </xf>
    <xf numFmtId="0" fontId="6" fillId="0" borderId="0" xfId="1" applyFont="1" applyFill="1" applyBorder="1" applyAlignment="1" applyProtection="1">
      <alignment horizontal="center"/>
    </xf>
    <xf numFmtId="0" fontId="17" fillId="0" borderId="0" xfId="2" applyAlignment="1" applyProtection="1">
      <alignment horizontal="center" vertical="center"/>
    </xf>
    <xf numFmtId="0" fontId="18" fillId="0" borderId="0" xfId="1" applyFont="1" applyFill="1" applyBorder="1" applyAlignment="1" applyProtection="1">
      <alignment horizontal="center" vertical="top"/>
    </xf>
    <xf numFmtId="0" fontId="13" fillId="0" borderId="0" xfId="1" applyFont="1" applyFill="1" applyBorder="1" applyAlignment="1" applyProtection="1">
      <alignment horizontal="center" vertical="top"/>
    </xf>
    <xf numFmtId="0" fontId="12" fillId="0" borderId="0" xfId="1" applyNumberFormat="1" applyFont="1" applyBorder="1" applyAlignment="1" applyProtection="1"/>
    <xf numFmtId="0" fontId="6" fillId="0" borderId="0" xfId="1" applyNumberFormat="1" applyFont="1" applyBorder="1" applyAlignment="1" applyProtection="1">
      <alignment horizontal="left"/>
    </xf>
    <xf numFmtId="0" fontId="6" fillId="0" borderId="0" xfId="1" applyFont="1" applyBorder="1" applyProtection="1"/>
    <xf numFmtId="0" fontId="19" fillId="0" borderId="0" xfId="1" applyFont="1" applyFill="1" applyBorder="1" applyAlignment="1" applyProtection="1">
      <alignment horizontal="center"/>
    </xf>
    <xf numFmtId="0" fontId="13" fillId="0" borderId="0" xfId="1" applyFont="1" applyBorder="1" applyProtection="1"/>
    <xf numFmtId="0" fontId="6" fillId="0" borderId="1" xfId="1" applyFont="1" applyFill="1" applyBorder="1" applyAlignment="1" applyProtection="1">
      <protection locked="0"/>
    </xf>
    <xf numFmtId="0" fontId="20" fillId="0" borderId="0" xfId="1" applyFont="1" applyFill="1" applyBorder="1" applyAlignment="1" applyProtection="1"/>
    <xf numFmtId="0" fontId="13" fillId="0" borderId="0" xfId="1" applyFont="1" applyFill="1" applyBorder="1" applyAlignment="1" applyProtection="1">
      <alignment readingOrder="1"/>
    </xf>
    <xf numFmtId="0" fontId="12" fillId="0" borderId="0" xfId="1" applyFont="1" applyBorder="1" applyAlignment="1" applyProtection="1"/>
    <xf numFmtId="0" fontId="21" fillId="0" borderId="0" xfId="1" applyFont="1" applyBorder="1" applyAlignment="1" applyProtection="1"/>
    <xf numFmtId="0" fontId="13" fillId="0" borderId="0" xfId="1" applyFont="1" applyBorder="1" applyAlignment="1" applyProtection="1"/>
    <xf numFmtId="0" fontId="6" fillId="4" borderId="0" xfId="1" applyFont="1" applyFill="1" applyBorder="1" applyAlignment="1" applyProtection="1">
      <protection locked="0"/>
    </xf>
    <xf numFmtId="0" fontId="6" fillId="0" borderId="14" xfId="1" applyFont="1" applyFill="1" applyBorder="1" applyAlignment="1" applyProtection="1">
      <protection locked="0"/>
    </xf>
    <xf numFmtId="0" fontId="6" fillId="4" borderId="0" xfId="1" applyFont="1" applyFill="1" applyBorder="1" applyAlignment="1" applyProtection="1"/>
    <xf numFmtId="0" fontId="6" fillId="4" borderId="0" xfId="1" applyFont="1" applyFill="1" applyBorder="1" applyAlignment="1" applyProtection="1">
      <alignment horizontal="center"/>
      <protection locked="0"/>
    </xf>
    <xf numFmtId="0" fontId="13" fillId="0" borderId="0" xfId="0" applyFont="1" applyFill="1" applyBorder="1" applyAlignment="1" applyProtection="1">
      <alignment horizontal="center" vertical="top"/>
    </xf>
    <xf numFmtId="0" fontId="21" fillId="0" borderId="0" xfId="1" applyNumberFormat="1" applyFont="1" applyBorder="1" applyAlignment="1" applyProtection="1"/>
    <xf numFmtId="0" fontId="11" fillId="0" borderId="14" xfId="1" applyFont="1" applyFill="1" applyBorder="1" applyAlignment="1" applyProtection="1">
      <alignment horizontal="left" vertical="center" readingOrder="1"/>
      <protection locked="0"/>
    </xf>
    <xf numFmtId="0" fontId="22" fillId="0" borderId="0" xfId="1" applyNumberFormat="1" applyFont="1" applyBorder="1" applyAlignment="1" applyProtection="1"/>
    <xf numFmtId="0" fontId="6" fillId="4" borderId="0" xfId="1" applyFont="1" applyFill="1" applyBorder="1" applyAlignment="1" applyProtection="1">
      <alignment horizontal="center"/>
    </xf>
    <xf numFmtId="0" fontId="18" fillId="0" borderId="0" xfId="1" applyFont="1" applyFill="1" applyBorder="1" applyAlignment="1" applyProtection="1">
      <alignment horizontal="left" vertical="top"/>
    </xf>
    <xf numFmtId="0" fontId="6" fillId="0" borderId="0" xfId="1" applyFont="1" applyFill="1" applyBorder="1" applyAlignment="1" applyProtection="1">
      <protection locked="0"/>
    </xf>
    <xf numFmtId="0" fontId="13" fillId="0" borderId="1" xfId="1" applyNumberFormat="1" applyFont="1" applyBorder="1" applyAlignment="1" applyProtection="1"/>
    <xf numFmtId="0" fontId="21" fillId="0" borderId="1" xfId="1" applyNumberFormat="1" applyFont="1" applyBorder="1" applyAlignment="1" applyProtection="1"/>
    <xf numFmtId="0" fontId="23" fillId="0" borderId="1" xfId="1" applyFont="1" applyBorder="1" applyAlignment="1" applyProtection="1">
      <alignment horizontal="right"/>
    </xf>
    <xf numFmtId="0" fontId="6" fillId="0" borderId="1" xfId="1" applyFont="1" applyFill="1" applyBorder="1" applyAlignment="1" applyProtection="1"/>
    <xf numFmtId="0" fontId="6" fillId="0" borderId="1" xfId="1" applyFont="1" applyBorder="1" applyProtection="1"/>
    <xf numFmtId="0" fontId="13" fillId="0" borderId="0" xfId="1" applyNumberFormat="1" applyFont="1" applyBorder="1" applyAlignment="1" applyProtection="1"/>
    <xf numFmtId="0" fontId="24" fillId="0" borderId="0" xfId="0" applyFont="1" applyBorder="1" applyAlignment="1" applyProtection="1">
      <alignment vertical="top"/>
    </xf>
    <xf numFmtId="0" fontId="6" fillId="4" borderId="17" xfId="1" applyFont="1" applyFill="1" applyBorder="1" applyAlignment="1" applyProtection="1">
      <alignment horizontal="left"/>
    </xf>
    <xf numFmtId="0" fontId="6" fillId="4" borderId="0" xfId="1" applyFont="1" applyFill="1" applyBorder="1" applyAlignment="1" applyProtection="1">
      <alignment horizontal="left"/>
      <protection locked="0"/>
    </xf>
    <xf numFmtId="0" fontId="24" fillId="0" borderId="0" xfId="0" applyFont="1" applyBorder="1" applyAlignment="1" applyProtection="1">
      <alignment horizontal="center" vertical="top"/>
    </xf>
    <xf numFmtId="0" fontId="24" fillId="2" borderId="0" xfId="1" applyFont="1" applyFill="1" applyBorder="1" applyAlignment="1" applyProtection="1">
      <alignment horizontal="center"/>
    </xf>
    <xf numFmtId="0" fontId="30" fillId="5" borderId="24" xfId="1" applyFont="1" applyFill="1" applyBorder="1" applyAlignment="1" applyProtection="1">
      <alignment horizontal="center"/>
    </xf>
    <xf numFmtId="0" fontId="13" fillId="6" borderId="0" xfId="1" applyNumberFormat="1" applyFont="1" applyFill="1" applyBorder="1" applyAlignment="1" applyProtection="1"/>
    <xf numFmtId="0" fontId="37" fillId="7" borderId="0" xfId="1" applyNumberFormat="1" applyFont="1" applyFill="1" applyBorder="1" applyAlignment="1" applyProtection="1"/>
    <xf numFmtId="0" fontId="40" fillId="5" borderId="31" xfId="3" applyFont="1" applyFill="1" applyBorder="1" applyAlignment="1" applyProtection="1">
      <alignment horizontal="center" vertical="center"/>
    </xf>
    <xf numFmtId="0" fontId="41" fillId="5" borderId="32" xfId="3" applyFont="1" applyFill="1" applyBorder="1" applyAlignment="1" applyProtection="1">
      <alignment horizontal="center" wrapText="1"/>
    </xf>
    <xf numFmtId="0" fontId="43" fillId="8" borderId="36" xfId="0" applyFont="1" applyFill="1" applyBorder="1" applyAlignment="1" applyProtection="1">
      <alignment horizontal="center" vertical="center" wrapText="1"/>
    </xf>
    <xf numFmtId="0" fontId="44" fillId="5" borderId="37" xfId="3" applyFont="1" applyFill="1" applyBorder="1" applyAlignment="1" applyProtection="1">
      <alignment horizontal="center" wrapText="1"/>
    </xf>
    <xf numFmtId="0" fontId="45" fillId="8" borderId="39" xfId="0" applyFont="1" applyFill="1" applyBorder="1" applyAlignment="1" applyProtection="1">
      <alignment horizontal="center" vertical="center"/>
    </xf>
    <xf numFmtId="0" fontId="46" fillId="8" borderId="13" xfId="0" applyFont="1" applyFill="1" applyBorder="1" applyAlignment="1" applyProtection="1">
      <alignment horizontal="center" vertical="center"/>
    </xf>
    <xf numFmtId="0" fontId="46" fillId="8" borderId="40" xfId="0" applyFont="1" applyFill="1" applyBorder="1" applyAlignment="1" applyProtection="1">
      <alignment horizontal="center" vertical="center"/>
    </xf>
    <xf numFmtId="0" fontId="46" fillId="8" borderId="1" xfId="0" applyFont="1" applyFill="1" applyBorder="1" applyAlignment="1" applyProtection="1">
      <alignment horizontal="center" vertical="center"/>
    </xf>
    <xf numFmtId="0" fontId="24" fillId="2" borderId="43" xfId="0" quotePrefix="1" applyFont="1" applyFill="1" applyBorder="1" applyAlignment="1" applyProtection="1">
      <alignment horizontal="center" vertical="center"/>
    </xf>
    <xf numFmtId="0" fontId="24" fillId="9" borderId="41" xfId="0" applyNumberFormat="1" applyFont="1" applyFill="1" applyBorder="1" applyAlignment="1" applyProtection="1">
      <alignment horizontal="center" vertical="center"/>
    </xf>
    <xf numFmtId="0" fontId="24" fillId="2" borderId="48" xfId="0" applyFont="1" applyFill="1" applyBorder="1" applyAlignment="1" applyProtection="1">
      <alignment horizontal="center" vertical="center"/>
    </xf>
    <xf numFmtId="0" fontId="45" fillId="8" borderId="49" xfId="0" applyFont="1" applyFill="1" applyBorder="1" applyAlignment="1" applyProtection="1">
      <alignment horizontal="center" vertical="center"/>
    </xf>
    <xf numFmtId="1" fontId="46" fillId="8" borderId="50" xfId="0" applyNumberFormat="1" applyFont="1" applyFill="1" applyBorder="1" applyAlignment="1" applyProtection="1">
      <alignment horizontal="center" vertical="center"/>
    </xf>
    <xf numFmtId="0" fontId="46" fillId="8" borderId="51" xfId="0" applyFont="1" applyFill="1" applyBorder="1" applyAlignment="1" applyProtection="1">
      <alignment horizontal="center" vertical="center"/>
    </xf>
    <xf numFmtId="0" fontId="46" fillId="8" borderId="52" xfId="0" applyFont="1" applyFill="1" applyBorder="1" applyAlignment="1" applyProtection="1">
      <alignment horizontal="center" vertical="center"/>
    </xf>
    <xf numFmtId="0" fontId="4" fillId="0" borderId="0" xfId="0" applyFont="1" applyBorder="1" applyAlignment="1" applyProtection="1">
      <alignment horizontal="center" vertical="top"/>
    </xf>
    <xf numFmtId="0" fontId="24" fillId="2" borderId="43" xfId="0" applyFont="1" applyFill="1" applyBorder="1" applyAlignment="1" applyProtection="1">
      <alignment horizontal="center" vertical="center"/>
    </xf>
    <xf numFmtId="0" fontId="45" fillId="8" borderId="49" xfId="0" applyNumberFormat="1" applyFont="1" applyFill="1" applyBorder="1" applyAlignment="1" applyProtection="1">
      <alignment horizontal="center" vertical="center"/>
    </xf>
    <xf numFmtId="0" fontId="46" fillId="8" borderId="50" xfId="0" applyFont="1" applyFill="1" applyBorder="1" applyAlignment="1" applyProtection="1">
      <alignment horizontal="center" vertical="center"/>
    </xf>
    <xf numFmtId="0" fontId="47" fillId="0" borderId="0" xfId="0" applyFont="1" applyBorder="1" applyAlignment="1" applyProtection="1">
      <alignment vertical="top"/>
    </xf>
    <xf numFmtId="0" fontId="24" fillId="0" borderId="0" xfId="0" applyFont="1" applyBorder="1" applyAlignment="1" applyProtection="1">
      <alignment horizontal="center" vertical="center"/>
    </xf>
    <xf numFmtId="1" fontId="24" fillId="0" borderId="0" xfId="0" applyNumberFormat="1" applyFont="1" applyBorder="1" applyAlignment="1" applyProtection="1">
      <alignment horizontal="center" vertical="top"/>
    </xf>
    <xf numFmtId="0" fontId="24" fillId="0" borderId="0" xfId="0" applyFont="1" applyBorder="1" applyAlignment="1" applyProtection="1">
      <alignment vertical="top" wrapText="1"/>
    </xf>
    <xf numFmtId="0" fontId="0" fillId="0" borderId="0" xfId="0" applyBorder="1"/>
    <xf numFmtId="0" fontId="0" fillId="0" borderId="0" xfId="0" applyFill="1" applyBorder="1"/>
    <xf numFmtId="0" fontId="55" fillId="8" borderId="42" xfId="0" applyFont="1" applyFill="1" applyBorder="1" applyAlignment="1" applyProtection="1">
      <alignment horizontal="center" vertical="center" wrapText="1"/>
    </xf>
    <xf numFmtId="0" fontId="56" fillId="8" borderId="42" xfId="0" applyFont="1" applyFill="1" applyBorder="1" applyAlignment="1" applyProtection="1">
      <alignment horizontal="center" vertical="center" wrapText="1"/>
    </xf>
    <xf numFmtId="0" fontId="57" fillId="3" borderId="42" xfId="0" applyFont="1" applyFill="1" applyBorder="1" applyAlignment="1" applyProtection="1">
      <alignment horizontal="center" vertical="center" wrapText="1"/>
    </xf>
    <xf numFmtId="0" fontId="45" fillId="8" borderId="47" xfId="0" applyFont="1" applyFill="1" applyBorder="1" applyAlignment="1" applyProtection="1">
      <alignment horizontal="center" vertical="center" wrapText="1"/>
    </xf>
    <xf numFmtId="0" fontId="46" fillId="8" borderId="47" xfId="0" applyFont="1" applyFill="1" applyBorder="1" applyAlignment="1" applyProtection="1">
      <alignment horizontal="center" vertical="center" wrapText="1"/>
    </xf>
    <xf numFmtId="0" fontId="46" fillId="12" borderId="47" xfId="0" applyFont="1" applyFill="1" applyBorder="1" applyAlignment="1" applyProtection="1">
      <alignment horizontal="center" vertical="center" wrapText="1"/>
    </xf>
    <xf numFmtId="0" fontId="51" fillId="0" borderId="61" xfId="0" applyNumberFormat="1" applyFont="1" applyFill="1" applyBorder="1" applyAlignment="1" applyProtection="1">
      <alignment horizontal="center" vertical="center"/>
    </xf>
    <xf numFmtId="0" fontId="45" fillId="0" borderId="0"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32" fillId="0" borderId="49" xfId="0" applyNumberFormat="1" applyFont="1" applyFill="1" applyBorder="1" applyAlignment="1" applyProtection="1">
      <alignment horizontal="left" vertical="center" wrapText="1"/>
    </xf>
    <xf numFmtId="0" fontId="51" fillId="8" borderId="50" xfId="0" applyFont="1" applyFill="1" applyBorder="1" applyAlignment="1" applyProtection="1">
      <alignment horizontal="center" vertical="center" wrapText="1"/>
    </xf>
    <xf numFmtId="0" fontId="4" fillId="8" borderId="50" xfId="0" applyFont="1" applyFill="1" applyBorder="1" applyAlignment="1" applyProtection="1">
      <alignment horizontal="center" vertical="center" wrapText="1"/>
    </xf>
    <xf numFmtId="0" fontId="4" fillId="12" borderId="50" xfId="0" applyFont="1" applyFill="1" applyBorder="1" applyAlignment="1" applyProtection="1">
      <alignment horizontal="center" vertical="center" wrapText="1"/>
    </xf>
    <xf numFmtId="0" fontId="48" fillId="0" borderId="41" xfId="0" applyNumberFormat="1" applyFont="1" applyFill="1" applyBorder="1" applyAlignment="1" applyProtection="1">
      <alignment horizontal="center" vertical="center" wrapText="1"/>
    </xf>
    <xf numFmtId="0" fontId="48" fillId="4" borderId="42" xfId="0" applyFont="1" applyFill="1" applyBorder="1" applyAlignment="1" applyProtection="1">
      <alignment horizontal="center" vertical="center" wrapText="1"/>
    </xf>
    <xf numFmtId="0" fontId="48" fillId="3" borderId="42" xfId="0" applyFont="1" applyFill="1" applyBorder="1" applyAlignment="1" applyProtection="1">
      <alignment horizontal="center" vertical="center" wrapText="1"/>
      <protection locked="0"/>
    </xf>
    <xf numFmtId="0" fontId="48" fillId="0" borderId="15" xfId="0" applyNumberFormat="1"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0" fontId="58" fillId="0" borderId="16" xfId="0" applyFont="1" applyFill="1" applyBorder="1" applyAlignment="1" applyProtection="1">
      <alignment vertical="center" wrapText="1"/>
    </xf>
    <xf numFmtId="0" fontId="48" fillId="0" borderId="22" xfId="0" applyFont="1" applyBorder="1" applyAlignment="1" applyProtection="1">
      <alignment horizontal="left" vertical="top"/>
    </xf>
    <xf numFmtId="0" fontId="48" fillId="0" borderId="0" xfId="0" applyFont="1" applyBorder="1" applyAlignment="1" applyProtection="1">
      <alignment horizontal="center" vertical="top" wrapText="1"/>
    </xf>
    <xf numFmtId="0" fontId="48" fillId="0" borderId="0" xfId="0" applyFont="1" applyBorder="1" applyAlignment="1" applyProtection="1">
      <alignment horizontal="center" vertical="center" wrapText="1"/>
    </xf>
    <xf numFmtId="0" fontId="48" fillId="0" borderId="25" xfId="0" applyFont="1" applyBorder="1" applyAlignment="1" applyProtection="1">
      <alignment horizontal="left" vertical="top"/>
    </xf>
    <xf numFmtId="0" fontId="48" fillId="0" borderId="2" xfId="0" applyFont="1" applyBorder="1" applyAlignment="1" applyProtection="1">
      <alignment horizontal="center" vertical="top" wrapText="1"/>
    </xf>
    <xf numFmtId="0" fontId="48" fillId="0" borderId="2" xfId="0" applyFont="1" applyBorder="1" applyAlignment="1" applyProtection="1">
      <alignment horizontal="center" vertical="center" wrapText="1"/>
    </xf>
    <xf numFmtId="0" fontId="48" fillId="0" borderId="0" xfId="0" applyFont="1" applyBorder="1" applyAlignment="1" applyProtection="1">
      <alignment horizontal="right" vertical="top" wrapText="1"/>
    </xf>
    <xf numFmtId="0" fontId="24" fillId="9" borderId="44" xfId="0" applyNumberFormat="1" applyFont="1" applyFill="1" applyBorder="1" applyAlignment="1" applyProtection="1">
      <alignment horizontal="center" vertical="center"/>
    </xf>
    <xf numFmtId="0" fontId="6" fillId="4" borderId="72" xfId="1" applyFont="1" applyFill="1" applyBorder="1" applyAlignment="1" applyProtection="1">
      <alignment horizontal="left"/>
      <protection locked="0"/>
    </xf>
    <xf numFmtId="0" fontId="6" fillId="4" borderId="69" xfId="1" applyFont="1" applyFill="1" applyBorder="1" applyAlignment="1" applyProtection="1">
      <alignment horizontal="center"/>
      <protection locked="0"/>
    </xf>
    <xf numFmtId="0" fontId="6" fillId="4" borderId="64" xfId="1" applyFont="1" applyFill="1" applyBorder="1" applyAlignment="1" applyProtection="1">
      <alignment horizontal="center"/>
      <protection locked="0"/>
    </xf>
    <xf numFmtId="0" fontId="6" fillId="4" borderId="23" xfId="1" applyFont="1" applyFill="1" applyBorder="1" applyAlignment="1" applyProtection="1">
      <alignment horizontal="center"/>
      <protection locked="0"/>
    </xf>
    <xf numFmtId="0" fontId="45" fillId="8" borderId="39" xfId="0" applyNumberFormat="1" applyFont="1" applyFill="1" applyBorder="1" applyAlignment="1" applyProtection="1">
      <alignment horizontal="center" vertical="center"/>
    </xf>
    <xf numFmtId="0" fontId="48" fillId="0" borderId="39" xfId="0" applyNumberFormat="1" applyFont="1" applyFill="1" applyBorder="1" applyAlignment="1" applyProtection="1">
      <alignment horizontal="center" vertical="center" wrapText="1"/>
    </xf>
    <xf numFmtId="0" fontId="48" fillId="4" borderId="13" xfId="0" applyFont="1" applyFill="1" applyBorder="1" applyAlignment="1" applyProtection="1">
      <alignment horizontal="center" vertical="center" wrapText="1"/>
    </xf>
    <xf numFmtId="0" fontId="48" fillId="3" borderId="13" xfId="0" applyFont="1" applyFill="1" applyBorder="1" applyAlignment="1" applyProtection="1">
      <alignment horizontal="center" vertical="center" wrapText="1"/>
      <protection locked="0"/>
    </xf>
    <xf numFmtId="0" fontId="51" fillId="8" borderId="6" xfId="0" applyFont="1" applyFill="1" applyBorder="1" applyAlignment="1" applyProtection="1">
      <alignment horizontal="center" vertical="center" wrapText="1"/>
    </xf>
    <xf numFmtId="0" fontId="0" fillId="0" borderId="0" xfId="0"/>
    <xf numFmtId="0" fontId="0" fillId="13" borderId="1" xfId="0" applyFill="1" applyBorder="1"/>
    <xf numFmtId="0" fontId="0" fillId="13" borderId="65" xfId="0" applyFill="1" applyBorder="1"/>
    <xf numFmtId="0" fontId="0" fillId="13" borderId="69" xfId="0" applyFill="1" applyBorder="1"/>
    <xf numFmtId="0" fontId="0" fillId="13" borderId="68" xfId="0" applyFill="1" applyBorder="1"/>
    <xf numFmtId="0" fontId="48" fillId="0" borderId="0" xfId="0" applyFont="1" applyFill="1" applyBorder="1" applyAlignment="1" applyProtection="1">
      <alignment vertical="center" wrapText="1"/>
      <protection locked="0"/>
    </xf>
    <xf numFmtId="0" fontId="6" fillId="0" borderId="0" xfId="1" applyFont="1" applyFill="1" applyBorder="1" applyAlignment="1" applyProtection="1"/>
    <xf numFmtId="0" fontId="16" fillId="0" borderId="0" xfId="1" applyFont="1" applyFill="1" applyBorder="1" applyAlignment="1" applyProtection="1">
      <alignment horizontal="left" indent="1"/>
    </xf>
    <xf numFmtId="0" fontId="0" fillId="0" borderId="0" xfId="0"/>
    <xf numFmtId="0" fontId="3" fillId="0" borderId="42" xfId="0" applyFont="1" applyBorder="1"/>
    <xf numFmtId="0" fontId="0" fillId="0" borderId="8" xfId="0" applyBorder="1"/>
    <xf numFmtId="0" fontId="0" fillId="0" borderId="0" xfId="0"/>
    <xf numFmtId="0" fontId="60" fillId="0" borderId="0" xfId="4" applyFont="1" applyFill="1" applyBorder="1" applyAlignment="1" applyProtection="1">
      <alignment readingOrder="1"/>
    </xf>
    <xf numFmtId="0" fontId="18" fillId="0" borderId="0" xfId="4" applyFont="1" applyFill="1" applyBorder="1" applyAlignment="1" applyProtection="1">
      <alignment readingOrder="1"/>
    </xf>
    <xf numFmtId="0" fontId="61" fillId="0" borderId="0" xfId="4" applyFont="1" applyFill="1" applyBorder="1" applyAlignment="1" applyProtection="1">
      <alignment readingOrder="1"/>
    </xf>
    <xf numFmtId="0" fontId="14" fillId="0" borderId="0" xfId="4" applyFont="1" applyFill="1" applyBorder="1" applyAlignment="1" applyProtection="1">
      <alignment readingOrder="1"/>
    </xf>
    <xf numFmtId="0" fontId="53" fillId="0" borderId="0" xfId="5" applyFont="1" applyAlignment="1" applyProtection="1">
      <alignment horizontal="left" readingOrder="1"/>
    </xf>
    <xf numFmtId="0" fontId="53" fillId="0" borderId="0" xfId="4" applyFont="1" applyFill="1" applyBorder="1" applyAlignment="1" applyProtection="1">
      <alignment horizontal="left" readingOrder="1"/>
    </xf>
    <xf numFmtId="0" fontId="61" fillId="0" borderId="0" xfId="4" applyFont="1" applyFill="1" applyBorder="1" applyAlignment="1" applyProtection="1">
      <alignment horizontal="left" readingOrder="1"/>
    </xf>
    <xf numFmtId="164" fontId="6" fillId="0" borderId="0" xfId="7" applyNumberFormat="1" applyFont="1" applyBorder="1" applyAlignment="1" applyProtection="1">
      <alignment horizontal="left" indent="1"/>
    </xf>
    <xf numFmtId="0" fontId="64" fillId="0" borderId="0" xfId="1" applyNumberFormat="1" applyFont="1" applyFill="1" applyBorder="1" applyAlignment="1" applyProtection="1"/>
    <xf numFmtId="0" fontId="32" fillId="3" borderId="49" xfId="3" applyFont="1" applyFill="1" applyBorder="1" applyAlignment="1" applyProtection="1">
      <alignment vertical="center"/>
    </xf>
    <xf numFmtId="0" fontId="32" fillId="3" borderId="50" xfId="3" applyFont="1" applyFill="1" applyBorder="1" applyAlignment="1" applyProtection="1">
      <alignment vertical="center"/>
    </xf>
    <xf numFmtId="0" fontId="68" fillId="15" borderId="19" xfId="8" applyFont="1" applyFill="1" applyBorder="1" applyAlignment="1" applyProtection="1">
      <alignment horizontal="center" vertical="center"/>
    </xf>
    <xf numFmtId="0" fontId="46" fillId="11" borderId="49" xfId="0" applyFont="1" applyFill="1" applyBorder="1" applyAlignment="1" applyProtection="1">
      <alignment horizontal="center" vertical="center"/>
    </xf>
    <xf numFmtId="0" fontId="45" fillId="11" borderId="51" xfId="0" applyFont="1" applyFill="1" applyBorder="1" applyAlignment="1" applyProtection="1">
      <alignment vertical="center" wrapText="1"/>
    </xf>
    <xf numFmtId="0" fontId="24" fillId="0" borderId="41" xfId="0" applyFont="1" applyFill="1" applyBorder="1" applyAlignment="1" applyProtection="1">
      <alignment horizontal="center" vertical="center"/>
    </xf>
    <xf numFmtId="0" fontId="24" fillId="0" borderId="42" xfId="0" applyFont="1" applyFill="1" applyBorder="1" applyAlignment="1" applyProtection="1">
      <alignment horizontal="center" vertical="center"/>
    </xf>
    <xf numFmtId="0" fontId="24" fillId="0" borderId="46" xfId="0" applyFont="1" applyFill="1" applyBorder="1" applyAlignment="1" applyProtection="1">
      <alignment horizontal="center" vertical="center"/>
    </xf>
    <xf numFmtId="0" fontId="24" fillId="0" borderId="47" xfId="0" applyFont="1" applyFill="1" applyBorder="1" applyAlignment="1" applyProtection="1">
      <alignment horizontal="center" vertical="center"/>
    </xf>
    <xf numFmtId="0" fontId="56" fillId="17" borderId="42" xfId="0" applyFont="1" applyFill="1" applyBorder="1" applyAlignment="1" applyProtection="1">
      <alignment horizontal="center" vertical="center" wrapText="1"/>
    </xf>
    <xf numFmtId="0" fontId="0" fillId="18" borderId="0" xfId="0" applyFill="1"/>
    <xf numFmtId="0" fontId="0" fillId="13" borderId="25" xfId="0" applyFill="1" applyBorder="1"/>
    <xf numFmtId="0" fontId="0" fillId="13" borderId="2" xfId="0" applyFill="1" applyBorder="1"/>
    <xf numFmtId="0" fontId="0" fillId="13" borderId="11" xfId="0" applyFill="1" applyBorder="1"/>
    <xf numFmtId="0" fontId="0" fillId="13" borderId="76" xfId="0" applyFill="1" applyBorder="1"/>
    <xf numFmtId="0" fontId="0" fillId="0" borderId="15" xfId="0" applyFill="1" applyBorder="1"/>
    <xf numFmtId="0" fontId="0" fillId="0" borderId="16" xfId="0" applyFill="1" applyBorder="1"/>
    <xf numFmtId="0" fontId="0" fillId="0" borderId="8" xfId="0" applyFill="1" applyBorder="1"/>
    <xf numFmtId="0" fontId="0" fillId="0" borderId="0" xfId="0" applyBorder="1" applyAlignment="1">
      <alignment wrapText="1"/>
    </xf>
    <xf numFmtId="0" fontId="0" fillId="0" borderId="16" xfId="0" applyBorder="1"/>
    <xf numFmtId="0" fontId="0" fillId="18" borderId="52" xfId="0" applyFill="1" applyBorder="1"/>
    <xf numFmtId="0" fontId="0" fillId="18" borderId="73" xfId="0" applyFill="1" applyBorder="1"/>
    <xf numFmtId="0" fontId="0" fillId="18" borderId="71" xfId="0" applyFill="1" applyBorder="1"/>
    <xf numFmtId="0" fontId="51" fillId="8" borderId="13" xfId="0" applyFont="1" applyFill="1" applyBorder="1" applyAlignment="1" applyProtection="1">
      <alignment horizontal="center" vertical="center" wrapText="1"/>
    </xf>
    <xf numFmtId="0" fontId="3" fillId="0" borderId="42" xfId="0" applyFont="1" applyBorder="1" applyAlignment="1">
      <alignment vertical="top"/>
    </xf>
    <xf numFmtId="0" fontId="3" fillId="0" borderId="42" xfId="0" applyFont="1" applyBorder="1" applyAlignment="1">
      <alignment vertical="top" wrapText="1"/>
    </xf>
    <xf numFmtId="0" fontId="32" fillId="0" borderId="39" xfId="0" applyNumberFormat="1" applyFont="1" applyFill="1" applyBorder="1" applyAlignment="1" applyProtection="1">
      <alignment horizontal="left" vertical="center" wrapText="1"/>
    </xf>
    <xf numFmtId="0" fontId="4" fillId="8" borderId="13" xfId="0" applyFont="1" applyFill="1" applyBorder="1" applyAlignment="1" applyProtection="1">
      <alignment horizontal="center" vertical="center" wrapText="1"/>
    </xf>
    <xf numFmtId="0" fontId="4" fillId="12" borderId="13" xfId="0" applyFont="1" applyFill="1" applyBorder="1" applyAlignment="1" applyProtection="1">
      <alignment horizontal="center" vertical="center" wrapText="1"/>
    </xf>
    <xf numFmtId="0" fontId="48" fillId="3" borderId="12" xfId="0" applyFont="1" applyFill="1" applyBorder="1" applyAlignment="1" applyProtection="1">
      <alignment horizontal="center" vertical="center" wrapText="1"/>
      <protection locked="0"/>
    </xf>
    <xf numFmtId="2" fontId="48" fillId="13" borderId="56" xfId="0" applyNumberFormat="1" applyFont="1" applyFill="1" applyBorder="1" applyAlignment="1" applyProtection="1">
      <alignment horizontal="left" vertical="center" wrapText="1"/>
    </xf>
    <xf numFmtId="2" fontId="48" fillId="13" borderId="3" xfId="0" applyNumberFormat="1" applyFont="1" applyFill="1" applyBorder="1" applyAlignment="1" applyProtection="1">
      <alignment horizontal="left" vertical="center" wrapText="1"/>
    </xf>
    <xf numFmtId="0" fontId="48" fillId="0" borderId="0" xfId="0" applyFont="1" applyFill="1" applyBorder="1" applyAlignment="1" applyProtection="1">
      <alignment horizontal="center" vertical="center" wrapText="1"/>
    </xf>
    <xf numFmtId="0" fontId="0" fillId="0" borderId="0" xfId="0" applyBorder="1" applyAlignment="1">
      <alignment horizontal="left" wrapText="1"/>
    </xf>
    <xf numFmtId="0" fontId="0" fillId="0" borderId="23" xfId="0" applyBorder="1" applyAlignment="1">
      <alignment horizontal="left" wrapText="1"/>
    </xf>
    <xf numFmtId="0" fontId="0" fillId="0" borderId="0" xfId="0"/>
    <xf numFmtId="0" fontId="0" fillId="0" borderId="23" xfId="0" applyBorder="1"/>
    <xf numFmtId="0" fontId="48" fillId="0" borderId="0" xfId="0" applyFont="1" applyFill="1" applyBorder="1" applyAlignment="1" applyProtection="1">
      <alignment horizontal="center" vertical="center" wrapText="1"/>
    </xf>
    <xf numFmtId="2" fontId="48" fillId="0" borderId="53" xfId="0" applyNumberFormat="1" applyFont="1" applyFill="1" applyBorder="1" applyAlignment="1" applyProtection="1">
      <alignment horizontal="left" vertical="center" wrapText="1"/>
    </xf>
    <xf numFmtId="2" fontId="48" fillId="0" borderId="4" xfId="0" applyNumberFormat="1" applyFont="1" applyFill="1" applyBorder="1" applyAlignment="1" applyProtection="1">
      <alignment horizontal="left" vertical="center" wrapText="1"/>
    </xf>
    <xf numFmtId="2" fontId="48" fillId="0" borderId="12" xfId="0" applyNumberFormat="1" applyFont="1" applyFill="1" applyBorder="1" applyAlignment="1" applyProtection="1">
      <alignment horizontal="left" vertical="center" wrapText="1"/>
    </xf>
    <xf numFmtId="0" fontId="0" fillId="0" borderId="0" xfId="0"/>
    <xf numFmtId="0" fontId="0" fillId="0" borderId="23" xfId="0" applyBorder="1"/>
    <xf numFmtId="2" fontId="48" fillId="0" borderId="55" xfId="0" applyNumberFormat="1" applyFont="1" applyFill="1" applyBorder="1" applyAlignment="1" applyProtection="1">
      <alignment horizontal="left" vertical="center" wrapText="1"/>
    </xf>
    <xf numFmtId="2" fontId="48" fillId="9" borderId="55" xfId="0" applyNumberFormat="1" applyFont="1" applyFill="1" applyBorder="1" applyAlignment="1" applyProtection="1">
      <alignment horizontal="left" vertical="center" wrapText="1"/>
    </xf>
    <xf numFmtId="0" fontId="0" fillId="18" borderId="0" xfId="0" applyFill="1" applyBorder="1"/>
    <xf numFmtId="0" fontId="48" fillId="0" borderId="22" xfId="0" applyNumberFormat="1" applyFont="1" applyFill="1" applyBorder="1" applyAlignment="1" applyProtection="1">
      <alignment horizontal="center" vertical="center" wrapText="1"/>
    </xf>
    <xf numFmtId="0" fontId="58" fillId="0" borderId="0" xfId="0" applyFont="1" applyFill="1" applyBorder="1" applyAlignment="1" applyProtection="1">
      <alignment vertical="center" wrapText="1"/>
    </xf>
    <xf numFmtId="2" fontId="48" fillId="0" borderId="0" xfId="0" applyNumberFormat="1" applyFont="1" applyFill="1" applyBorder="1" applyAlignment="1" applyProtection="1">
      <alignment horizontal="left" vertical="center" wrapText="1"/>
    </xf>
    <xf numFmtId="0" fontId="0" fillId="18" borderId="16" xfId="0" applyFill="1" applyBorder="1"/>
    <xf numFmtId="2" fontId="48" fillId="0" borderId="1" xfId="0" applyNumberFormat="1" applyFont="1" applyFill="1" applyBorder="1" applyAlignment="1" applyProtection="1">
      <alignment horizontal="left" vertical="center" wrapText="1"/>
    </xf>
    <xf numFmtId="0" fontId="70" fillId="18" borderId="16" xfId="0" applyFont="1" applyFill="1" applyBorder="1"/>
    <xf numFmtId="0" fontId="0" fillId="18" borderId="15" xfId="0" applyFill="1" applyBorder="1"/>
    <xf numFmtId="0" fontId="0" fillId="18" borderId="8" xfId="0" applyFill="1" applyBorder="1"/>
    <xf numFmtId="2" fontId="48" fillId="0" borderId="6" xfId="0" applyNumberFormat="1" applyFont="1" applyFill="1" applyBorder="1" applyAlignment="1" applyProtection="1">
      <alignment horizontal="left" vertical="center" wrapText="1"/>
    </xf>
    <xf numFmtId="0" fontId="0" fillId="13" borderId="0" xfId="0" applyFill="1" applyBorder="1"/>
    <xf numFmtId="0" fontId="4" fillId="12" borderId="70" xfId="0" applyFont="1" applyFill="1" applyBorder="1" applyAlignment="1" applyProtection="1">
      <alignment horizontal="center" vertical="center" wrapText="1"/>
    </xf>
    <xf numFmtId="0" fontId="4" fillId="12" borderId="7" xfId="0" applyFont="1" applyFill="1" applyBorder="1" applyAlignment="1" applyProtection="1">
      <alignment horizontal="center" vertical="center" wrapText="1"/>
    </xf>
    <xf numFmtId="0" fontId="48" fillId="3" borderId="50" xfId="0" applyFont="1" applyFill="1" applyBorder="1" applyAlignment="1" applyProtection="1">
      <alignment horizontal="center" vertical="center" wrapText="1"/>
      <protection locked="0"/>
    </xf>
    <xf numFmtId="2" fontId="48" fillId="9" borderId="1" xfId="0" applyNumberFormat="1" applyFont="1" applyFill="1" applyBorder="1" applyAlignment="1" applyProtection="1">
      <alignment horizontal="left" vertical="center" wrapText="1"/>
    </xf>
    <xf numFmtId="2" fontId="48" fillId="0" borderId="0" xfId="0" applyNumberFormat="1" applyFont="1" applyFill="1" applyBorder="1" applyAlignment="1" applyProtection="1">
      <alignment horizontal="left" vertical="center" wrapText="1"/>
    </xf>
    <xf numFmtId="0" fontId="0" fillId="0" borderId="0" xfId="0"/>
    <xf numFmtId="2" fontId="48" fillId="0" borderId="2" xfId="0" applyNumberFormat="1" applyFont="1" applyFill="1" applyBorder="1" applyAlignment="1" applyProtection="1">
      <alignment horizontal="left" vertical="center" wrapText="1"/>
    </xf>
    <xf numFmtId="0" fontId="0" fillId="0" borderId="0" xfId="0"/>
    <xf numFmtId="0" fontId="48" fillId="0" borderId="22" xfId="0" applyNumberFormat="1" applyFont="1" applyFill="1" applyBorder="1" applyAlignment="1" applyProtection="1">
      <alignment horizontal="center" vertical="center" wrapText="1"/>
    </xf>
    <xf numFmtId="2" fontId="48" fillId="0" borderId="53" xfId="0" applyNumberFormat="1" applyFont="1" applyFill="1" applyBorder="1" applyAlignment="1" applyProtection="1">
      <alignment horizontal="left" vertical="center" wrapText="1"/>
    </xf>
    <xf numFmtId="2" fontId="48" fillId="0" borderId="0" xfId="0" applyNumberFormat="1" applyFont="1" applyFill="1" applyBorder="1" applyAlignment="1" applyProtection="1">
      <alignment horizontal="left" vertical="center" wrapText="1"/>
    </xf>
    <xf numFmtId="2" fontId="48" fillId="0" borderId="9" xfId="0" applyNumberFormat="1" applyFont="1" applyFill="1" applyBorder="1" applyAlignment="1" applyProtection="1">
      <alignment horizontal="left" vertical="center" wrapText="1"/>
    </xf>
    <xf numFmtId="0" fontId="48" fillId="0" borderId="0" xfId="0" applyFont="1" applyFill="1" applyBorder="1" applyAlignment="1" applyProtection="1">
      <alignment horizontal="center" vertical="center" wrapText="1"/>
    </xf>
    <xf numFmtId="2" fontId="48" fillId="0" borderId="23" xfId="0" applyNumberFormat="1" applyFont="1" applyFill="1" applyBorder="1" applyAlignment="1" applyProtection="1">
      <alignment horizontal="left" vertical="center" wrapText="1"/>
    </xf>
    <xf numFmtId="2" fontId="48" fillId="0" borderId="60" xfId="0" applyNumberFormat="1" applyFont="1" applyFill="1" applyBorder="1" applyAlignment="1" applyProtection="1">
      <alignment horizontal="left" vertical="center" wrapText="1"/>
    </xf>
    <xf numFmtId="2" fontId="48" fillId="0" borderId="4" xfId="0" applyNumberFormat="1" applyFont="1" applyFill="1" applyBorder="1" applyAlignment="1" applyProtection="1">
      <alignment horizontal="left" vertical="center" wrapText="1"/>
    </xf>
    <xf numFmtId="2" fontId="48" fillId="0" borderId="12" xfId="0" applyNumberFormat="1" applyFont="1" applyFill="1" applyBorder="1" applyAlignment="1" applyProtection="1">
      <alignment horizontal="left" vertical="center" wrapText="1"/>
    </xf>
    <xf numFmtId="2" fontId="48" fillId="0" borderId="1" xfId="0" applyNumberFormat="1" applyFont="1" applyFill="1" applyBorder="1" applyAlignment="1" applyProtection="1">
      <alignment horizontal="left" vertical="center" wrapText="1"/>
    </xf>
    <xf numFmtId="2" fontId="48" fillId="9" borderId="12" xfId="0" applyNumberFormat="1" applyFont="1" applyFill="1" applyBorder="1" applyAlignment="1" applyProtection="1">
      <alignment horizontal="left" vertical="center" wrapText="1"/>
    </xf>
    <xf numFmtId="2" fontId="48" fillId="9" borderId="53" xfId="0" applyNumberFormat="1" applyFont="1" applyFill="1" applyBorder="1" applyAlignment="1" applyProtection="1">
      <alignment horizontal="left" vertical="center" wrapText="1"/>
    </xf>
    <xf numFmtId="0" fontId="0" fillId="0" borderId="16" xfId="0" applyBorder="1"/>
    <xf numFmtId="0" fontId="0" fillId="0" borderId="8" xfId="0" applyBorder="1"/>
    <xf numFmtId="0" fontId="0" fillId="0" borderId="23" xfId="0" applyBorder="1"/>
    <xf numFmtId="0" fontId="0" fillId="0" borderId="2" xfId="0" applyBorder="1"/>
    <xf numFmtId="2" fontId="48" fillId="13" borderId="42" xfId="0" applyNumberFormat="1" applyFont="1" applyFill="1" applyBorder="1" applyAlignment="1" applyProtection="1">
      <alignment horizontal="left" vertical="center" wrapText="1"/>
    </xf>
    <xf numFmtId="2" fontId="48" fillId="0" borderId="48" xfId="0" applyNumberFormat="1" applyFont="1" applyFill="1" applyBorder="1" applyAlignment="1" applyProtection="1">
      <alignment horizontal="left" vertical="center" wrapText="1"/>
    </xf>
    <xf numFmtId="2" fontId="48" fillId="0" borderId="43" xfId="0" applyNumberFormat="1" applyFont="1" applyFill="1" applyBorder="1" applyAlignment="1" applyProtection="1">
      <alignment horizontal="left" vertical="center" wrapText="1"/>
    </xf>
    <xf numFmtId="0" fontId="46" fillId="11" borderId="83" xfId="0" applyFont="1" applyFill="1" applyBorder="1" applyAlignment="1" applyProtection="1">
      <alignment horizontal="center" vertical="center"/>
    </xf>
    <xf numFmtId="0" fontId="24" fillId="0" borderId="56" xfId="0" applyFont="1" applyFill="1" applyBorder="1" applyAlignment="1" applyProtection="1">
      <alignment horizontal="center" vertical="center"/>
    </xf>
    <xf numFmtId="0" fontId="24" fillId="0" borderId="67" xfId="0" applyFont="1" applyFill="1" applyBorder="1" applyAlignment="1" applyProtection="1">
      <alignment horizontal="center" vertical="center"/>
    </xf>
    <xf numFmtId="0" fontId="6" fillId="4" borderId="0" xfId="1" applyFont="1" applyFill="1" applyBorder="1" applyAlignment="1" applyProtection="1">
      <alignment horizontal="left" indent="1"/>
    </xf>
    <xf numFmtId="0" fontId="13" fillId="4" borderId="22" xfId="1" applyFont="1" applyFill="1" applyBorder="1" applyAlignment="1" applyProtection="1"/>
    <xf numFmtId="0" fontId="21" fillId="4" borderId="0" xfId="1" applyFont="1" applyFill="1" applyBorder="1" applyAlignment="1" applyProtection="1"/>
    <xf numFmtId="0" fontId="13" fillId="4" borderId="16" xfId="0" applyFont="1" applyFill="1" applyBorder="1" applyAlignment="1" applyProtection="1">
      <alignment horizontal="center" vertical="center"/>
    </xf>
    <xf numFmtId="0" fontId="13" fillId="4" borderId="8" xfId="1" applyFont="1" applyFill="1" applyBorder="1" applyAlignment="1" applyProtection="1">
      <alignment horizontal="center" vertical="center" wrapText="1"/>
    </xf>
    <xf numFmtId="0" fontId="24" fillId="4" borderId="22" xfId="0" applyFont="1" applyFill="1" applyBorder="1" applyAlignment="1" applyProtection="1">
      <alignment horizontal="center" vertical="center"/>
    </xf>
    <xf numFmtId="0" fontId="24" fillId="4" borderId="0" xfId="0" applyFont="1" applyFill="1" applyBorder="1" applyAlignment="1" applyProtection="1">
      <alignment vertical="top"/>
    </xf>
    <xf numFmtId="0" fontId="28" fillId="4" borderId="0" xfId="1" applyFont="1" applyFill="1" applyBorder="1" applyAlignment="1" applyProtection="1">
      <alignment horizontal="center" wrapText="1"/>
    </xf>
    <xf numFmtId="0" fontId="28" fillId="4" borderId="23" xfId="1" applyFont="1" applyFill="1" applyBorder="1" applyAlignment="1" applyProtection="1">
      <alignment horizontal="left" indent="2"/>
    </xf>
    <xf numFmtId="0" fontId="24" fillId="4" borderId="0" xfId="1" applyFont="1" applyFill="1" applyBorder="1" applyAlignment="1" applyProtection="1"/>
    <xf numFmtId="0" fontId="24" fillId="4" borderId="0" xfId="0" applyFont="1" applyFill="1" applyBorder="1" applyAlignment="1" applyProtection="1">
      <alignment horizontal="center" vertical="top"/>
    </xf>
    <xf numFmtId="0" fontId="6" fillId="4" borderId="0" xfId="1" applyFont="1" applyFill="1" applyBorder="1" applyProtection="1"/>
    <xf numFmtId="0" fontId="0" fillId="4" borderId="23" xfId="1" applyFont="1" applyFill="1" applyBorder="1" applyAlignment="1" applyProtection="1">
      <alignment horizontal="left" indent="2"/>
    </xf>
    <xf numFmtId="49" fontId="0" fillId="4" borderId="23" xfId="1" applyNumberFormat="1" applyFont="1" applyFill="1" applyBorder="1" applyAlignment="1" applyProtection="1">
      <alignment horizontal="left" indent="2"/>
    </xf>
    <xf numFmtId="0" fontId="6" fillId="4" borderId="22" xfId="1" applyFont="1" applyFill="1" applyBorder="1" applyProtection="1"/>
    <xf numFmtId="0" fontId="29" fillId="4" borderId="0" xfId="1" applyFont="1" applyFill="1" applyBorder="1" applyProtection="1"/>
    <xf numFmtId="0" fontId="23" fillId="4" borderId="0" xfId="1" applyFont="1" applyFill="1" applyBorder="1" applyProtection="1"/>
    <xf numFmtId="0" fontId="2" fillId="4" borderId="0" xfId="1" applyFont="1" applyFill="1" applyBorder="1" applyAlignment="1" applyProtection="1">
      <alignment horizontal="right"/>
    </xf>
    <xf numFmtId="0" fontId="24" fillId="4" borderId="23" xfId="0" applyFont="1" applyFill="1" applyBorder="1" applyAlignment="1" applyProtection="1">
      <alignment vertical="center"/>
    </xf>
    <xf numFmtId="0" fontId="31" fillId="4" borderId="0" xfId="1" applyFont="1" applyFill="1" applyBorder="1" applyAlignment="1" applyProtection="1">
      <alignment horizontal="center"/>
    </xf>
    <xf numFmtId="0" fontId="32" fillId="4" borderId="24" xfId="1" applyFont="1" applyFill="1" applyBorder="1" applyAlignment="1" applyProtection="1">
      <alignment horizontal="center"/>
    </xf>
    <xf numFmtId="0" fontId="33" fillId="4" borderId="0" xfId="1" applyFont="1" applyFill="1" applyBorder="1" applyAlignment="1" applyProtection="1">
      <alignment horizontal="right"/>
    </xf>
    <xf numFmtId="0" fontId="24" fillId="4" borderId="22" xfId="0" applyFont="1" applyFill="1" applyBorder="1" applyAlignment="1" applyProtection="1">
      <alignment vertical="center"/>
    </xf>
    <xf numFmtId="0" fontId="24" fillId="4" borderId="0" xfId="0" applyFont="1" applyFill="1" applyBorder="1" applyAlignment="1" applyProtection="1">
      <alignment vertical="center"/>
    </xf>
    <xf numFmtId="0" fontId="24" fillId="4" borderId="22" xfId="0" applyFont="1" applyFill="1" applyBorder="1" applyAlignment="1" applyProtection="1">
      <alignment horizontal="left" vertical="center"/>
    </xf>
    <xf numFmtId="1" fontId="24" fillId="4" borderId="0" xfId="0" applyNumberFormat="1" applyFont="1" applyFill="1" applyBorder="1" applyAlignment="1" applyProtection="1">
      <alignment horizontal="left" vertical="top"/>
    </xf>
    <xf numFmtId="0" fontId="24" fillId="4" borderId="25" xfId="0" applyFont="1" applyFill="1" applyBorder="1" applyAlignment="1" applyProtection="1">
      <alignment vertical="center"/>
    </xf>
    <xf numFmtId="0" fontId="24" fillId="4" borderId="2" xfId="0" applyFont="1" applyFill="1" applyBorder="1" applyAlignment="1" applyProtection="1">
      <alignment vertical="center"/>
    </xf>
    <xf numFmtId="0" fontId="4" fillId="4" borderId="2" xfId="0" applyFont="1" applyFill="1" applyBorder="1" applyAlignment="1" applyProtection="1">
      <alignment horizontal="center" vertical="center"/>
    </xf>
    <xf numFmtId="0" fontId="24" fillId="4" borderId="11" xfId="0" applyFont="1" applyFill="1" applyBorder="1" applyAlignment="1" applyProtection="1">
      <alignment horizontal="right" vertical="center"/>
    </xf>
    <xf numFmtId="0" fontId="36" fillId="4" borderId="0" xfId="1" applyFont="1" applyFill="1" applyBorder="1" applyAlignment="1" applyProtection="1">
      <alignment horizontal="left" vertical="top"/>
    </xf>
    <xf numFmtId="0" fontId="24" fillId="4" borderId="23" xfId="0" applyFont="1" applyFill="1" applyBorder="1" applyAlignment="1" applyProtection="1">
      <alignment vertical="top" wrapText="1"/>
    </xf>
    <xf numFmtId="0" fontId="48" fillId="3" borderId="44" xfId="0" applyFont="1" applyFill="1" applyBorder="1" applyAlignment="1" applyProtection="1">
      <alignment horizontal="center" vertical="center" wrapText="1"/>
    </xf>
    <xf numFmtId="0" fontId="48" fillId="3" borderId="54" xfId="0" applyFont="1" applyFill="1" applyBorder="1" applyAlignment="1" applyProtection="1">
      <alignment horizontal="center" vertical="center" wrapText="1"/>
    </xf>
    <xf numFmtId="0" fontId="0" fillId="0" borderId="43" xfId="0" applyFont="1" applyBorder="1" applyAlignment="1">
      <alignment vertical="top"/>
    </xf>
    <xf numFmtId="0" fontId="0" fillId="0" borderId="43" xfId="0" applyBorder="1" applyAlignment="1">
      <alignment vertical="top"/>
    </xf>
    <xf numFmtId="0" fontId="0" fillId="0" borderId="48" xfId="0" applyFont="1" applyBorder="1" applyAlignment="1">
      <alignment vertical="top"/>
    </xf>
    <xf numFmtId="0" fontId="24" fillId="0" borderId="55" xfId="0" applyFont="1" applyFill="1" applyBorder="1" applyAlignment="1" applyProtection="1">
      <alignment horizontal="center" vertical="center"/>
    </xf>
    <xf numFmtId="0" fontId="46" fillId="11" borderId="73" xfId="0" applyFont="1" applyFill="1" applyBorder="1" applyAlignment="1" applyProtection="1">
      <alignment horizontal="center" vertical="center"/>
    </xf>
    <xf numFmtId="0" fontId="24" fillId="0" borderId="66" xfId="0" applyFont="1" applyFill="1" applyBorder="1" applyAlignment="1" applyProtection="1">
      <alignment horizontal="center" vertical="center"/>
    </xf>
    <xf numFmtId="0" fontId="45" fillId="11" borderId="74" xfId="0" applyFont="1" applyFill="1" applyBorder="1" applyAlignment="1" applyProtection="1">
      <alignment vertical="center" wrapText="1"/>
    </xf>
    <xf numFmtId="0" fontId="0" fillId="0" borderId="51" xfId="0" applyFont="1" applyBorder="1" applyAlignment="1">
      <alignment vertical="top"/>
    </xf>
    <xf numFmtId="0" fontId="0" fillId="0" borderId="48" xfId="0" applyBorder="1" applyAlignment="1">
      <alignment vertical="top"/>
    </xf>
    <xf numFmtId="0" fontId="0" fillId="0" borderId="43" xfId="0" applyFont="1" applyBorder="1"/>
    <xf numFmtId="0" fontId="0" fillId="0" borderId="43" xfId="0" applyBorder="1"/>
    <xf numFmtId="2" fontId="48" fillId="9" borderId="43" xfId="0" applyNumberFormat="1" applyFont="1" applyFill="1" applyBorder="1" applyAlignment="1" applyProtection="1">
      <alignment horizontal="left" vertical="center" wrapText="1"/>
    </xf>
    <xf numFmtId="0" fontId="29" fillId="0" borderId="23" xfId="0" applyFont="1" applyBorder="1" applyAlignment="1">
      <alignment horizontal="left" wrapText="1"/>
    </xf>
    <xf numFmtId="0" fontId="29" fillId="0" borderId="43" xfId="0" applyFont="1" applyBorder="1" applyAlignment="1">
      <alignment horizontal="left" wrapText="1"/>
    </xf>
    <xf numFmtId="2" fontId="48" fillId="0" borderId="84" xfId="0" applyNumberFormat="1" applyFont="1" applyFill="1" applyBorder="1" applyAlignment="1" applyProtection="1">
      <alignment horizontal="left" vertical="center" wrapText="1"/>
    </xf>
    <xf numFmtId="2" fontId="48" fillId="9" borderId="48" xfId="0" applyNumberFormat="1" applyFont="1" applyFill="1" applyBorder="1" applyAlignment="1" applyProtection="1">
      <alignment horizontal="left" vertical="center" wrapText="1"/>
    </xf>
    <xf numFmtId="2" fontId="48" fillId="13" borderId="10" xfId="0" applyNumberFormat="1" applyFont="1" applyFill="1" applyBorder="1" applyAlignment="1" applyProtection="1">
      <alignment horizontal="left" vertical="center" wrapText="1"/>
    </xf>
    <xf numFmtId="0" fontId="29" fillId="0" borderId="48" xfId="0" applyFont="1" applyBorder="1" applyAlignment="1">
      <alignment horizontal="left" wrapText="1"/>
    </xf>
    <xf numFmtId="0" fontId="0" fillId="13" borderId="23" xfId="0" applyFill="1" applyBorder="1"/>
    <xf numFmtId="0" fontId="0" fillId="0" borderId="23" xfId="0" applyFill="1" applyBorder="1" applyAlignment="1">
      <alignment vertical="top"/>
    </xf>
    <xf numFmtId="2" fontId="48" fillId="0" borderId="40" xfId="0" applyNumberFormat="1" applyFont="1" applyFill="1" applyBorder="1" applyAlignment="1" applyProtection="1">
      <alignment horizontal="left" vertical="center" wrapText="1"/>
    </xf>
    <xf numFmtId="0" fontId="48" fillId="3" borderId="55" xfId="0" applyFont="1" applyFill="1" applyBorder="1" applyAlignment="1" applyProtection="1">
      <alignment horizontal="center" vertical="center" wrapText="1"/>
      <protection locked="0"/>
    </xf>
    <xf numFmtId="0" fontId="0" fillId="0" borderId="53" xfId="0" applyBorder="1"/>
    <xf numFmtId="0" fontId="0" fillId="13" borderId="12" xfId="0" applyFill="1" applyBorder="1"/>
    <xf numFmtId="0" fontId="0" fillId="13" borderId="66" xfId="0" applyFill="1" applyBorder="1"/>
    <xf numFmtId="0" fontId="4" fillId="12" borderId="59" xfId="0" applyFont="1" applyFill="1" applyBorder="1" applyAlignment="1" applyProtection="1">
      <alignment horizontal="center" vertical="center" wrapText="1"/>
    </xf>
    <xf numFmtId="0" fontId="48" fillId="3" borderId="70" xfId="0" applyFont="1" applyFill="1" applyBorder="1" applyAlignment="1" applyProtection="1">
      <alignment horizontal="center" vertical="center" wrapText="1"/>
      <protection locked="0"/>
    </xf>
    <xf numFmtId="2" fontId="48" fillId="9" borderId="60" xfId="0" applyNumberFormat="1" applyFont="1" applyFill="1" applyBorder="1" applyAlignment="1" applyProtection="1">
      <alignment horizontal="left" vertical="center" wrapText="1"/>
    </xf>
    <xf numFmtId="0" fontId="48" fillId="0" borderId="22" xfId="0" applyNumberFormat="1" applyFont="1" applyFill="1" applyBorder="1" applyAlignment="1" applyProtection="1">
      <alignment horizontal="center" vertical="center" wrapText="1"/>
    </xf>
    <xf numFmtId="2" fontId="48" fillId="0" borderId="42" xfId="0" applyNumberFormat="1" applyFont="1" applyFill="1" applyBorder="1" applyAlignment="1" applyProtection="1">
      <alignment horizontal="left" vertical="center" wrapText="1"/>
    </xf>
    <xf numFmtId="2" fontId="48" fillId="0" borderId="53" xfId="0" applyNumberFormat="1" applyFont="1" applyFill="1" applyBorder="1" applyAlignment="1" applyProtection="1">
      <alignment horizontal="left" vertical="center" wrapText="1"/>
    </xf>
    <xf numFmtId="2" fontId="48" fillId="0" borderId="4" xfId="0" applyNumberFormat="1" applyFont="1" applyFill="1" applyBorder="1" applyAlignment="1" applyProtection="1">
      <alignment horizontal="left" vertical="center" wrapText="1"/>
    </xf>
    <xf numFmtId="0" fontId="0" fillId="0" borderId="0" xfId="0"/>
    <xf numFmtId="2" fontId="48" fillId="0" borderId="0" xfId="0" applyNumberFormat="1" applyFont="1" applyFill="1" applyBorder="1" applyAlignment="1" applyProtection="1">
      <alignment horizontal="left" vertical="center" wrapText="1"/>
    </xf>
    <xf numFmtId="2" fontId="48" fillId="0" borderId="53" xfId="0" applyNumberFormat="1" applyFont="1" applyFill="1" applyBorder="1" applyAlignment="1" applyProtection="1">
      <alignment horizontal="left" vertical="center" wrapText="1"/>
    </xf>
    <xf numFmtId="2" fontId="48" fillId="0" borderId="42" xfId="0" applyNumberFormat="1" applyFont="1" applyFill="1" applyBorder="1" applyAlignment="1" applyProtection="1">
      <alignment horizontal="left" vertical="center" wrapText="1"/>
    </xf>
    <xf numFmtId="2" fontId="48" fillId="0" borderId="43" xfId="0" applyNumberFormat="1" applyFont="1" applyFill="1" applyBorder="1" applyAlignment="1" applyProtection="1">
      <alignment horizontal="left" vertical="center" wrapText="1"/>
    </xf>
    <xf numFmtId="0" fontId="0" fillId="0" borderId="0" xfId="0"/>
    <xf numFmtId="2" fontId="48" fillId="0" borderId="0" xfId="0" applyNumberFormat="1" applyFont="1" applyFill="1" applyBorder="1" applyAlignment="1" applyProtection="1">
      <alignment horizontal="left" vertical="center" wrapText="1"/>
    </xf>
    <xf numFmtId="2" fontId="72" fillId="17" borderId="9" xfId="0" applyNumberFormat="1" applyFont="1" applyFill="1" applyBorder="1" applyAlignment="1" applyProtection="1">
      <alignment horizontal="left" vertical="center" wrapText="1"/>
    </xf>
    <xf numFmtId="0" fontId="73" fillId="0" borderId="0" xfId="1" applyFont="1" applyBorder="1" applyProtection="1"/>
    <xf numFmtId="0" fontId="73" fillId="0" borderId="0" xfId="1" applyNumberFormat="1" applyFont="1" applyBorder="1" applyAlignment="1" applyProtection="1">
      <alignment horizontal="left"/>
    </xf>
    <xf numFmtId="0" fontId="6" fillId="0" borderId="0" xfId="1" applyFont="1" applyFill="1" applyBorder="1" applyProtection="1">
      <protection locked="0"/>
    </xf>
    <xf numFmtId="0" fontId="0" fillId="0" borderId="0" xfId="0" applyAlignment="1" applyProtection="1"/>
    <xf numFmtId="0" fontId="4" fillId="4" borderId="0" xfId="0" applyFont="1" applyFill="1" applyBorder="1" applyAlignment="1" applyProtection="1">
      <alignment horizontal="center" vertical="center"/>
    </xf>
    <xf numFmtId="0" fontId="24" fillId="4" borderId="0" xfId="0" applyFont="1" applyFill="1" applyBorder="1" applyAlignment="1" applyProtection="1">
      <alignment horizontal="right" vertical="center"/>
    </xf>
    <xf numFmtId="0" fontId="0" fillId="4" borderId="0" xfId="0" applyFill="1" applyBorder="1" applyAlignment="1" applyProtection="1">
      <alignment horizontal="right"/>
    </xf>
    <xf numFmtId="0" fontId="72" fillId="20" borderId="13" xfId="0" applyFont="1" applyFill="1" applyBorder="1" applyAlignment="1" applyProtection="1">
      <alignment horizontal="center" vertical="center" wrapText="1"/>
      <protection locked="0"/>
    </xf>
    <xf numFmtId="0" fontId="48" fillId="20" borderId="13" xfId="0" applyFont="1" applyFill="1" applyBorder="1" applyAlignment="1" applyProtection="1">
      <alignment horizontal="center" vertical="center" wrapText="1"/>
      <protection locked="0"/>
    </xf>
    <xf numFmtId="0" fontId="48" fillId="20" borderId="42" xfId="0" applyFont="1" applyFill="1" applyBorder="1" applyAlignment="1" applyProtection="1">
      <alignment horizontal="center" vertical="center" wrapText="1"/>
      <protection locked="0"/>
    </xf>
    <xf numFmtId="2" fontId="48" fillId="0" borderId="70" xfId="0" applyNumberFormat="1" applyFont="1" applyFill="1" applyBorder="1" applyAlignment="1" applyProtection="1">
      <alignment horizontal="left" vertical="center" wrapText="1"/>
    </xf>
    <xf numFmtId="2" fontId="48" fillId="0" borderId="52" xfId="0" applyNumberFormat="1" applyFont="1" applyFill="1" applyBorder="1" applyAlignment="1" applyProtection="1">
      <alignment horizontal="left" vertical="center" wrapText="1"/>
    </xf>
    <xf numFmtId="0" fontId="48" fillId="0" borderId="42" xfId="0" applyNumberFormat="1" applyFont="1" applyFill="1" applyBorder="1" applyAlignment="1" applyProtection="1">
      <alignment horizontal="center" vertical="center" wrapText="1"/>
    </xf>
    <xf numFmtId="1" fontId="72" fillId="20" borderId="42" xfId="0" applyNumberFormat="1" applyFont="1" applyFill="1" applyBorder="1" applyAlignment="1" applyProtection="1">
      <alignment horizontal="center" vertical="center" wrapText="1"/>
      <protection locked="0"/>
    </xf>
    <xf numFmtId="1" fontId="72" fillId="20" borderId="9" xfId="0" applyNumberFormat="1" applyFont="1" applyFill="1" applyBorder="1" applyAlignment="1" applyProtection="1">
      <alignment horizontal="center" vertical="center" wrapText="1"/>
    </xf>
    <xf numFmtId="0" fontId="72" fillId="20" borderId="42" xfId="0" applyFont="1" applyFill="1" applyBorder="1" applyAlignment="1" applyProtection="1">
      <alignment horizontal="center" vertical="center" wrapText="1"/>
      <protection locked="0"/>
    </xf>
    <xf numFmtId="1" fontId="72" fillId="20" borderId="13" xfId="0" applyNumberFormat="1" applyFont="1" applyFill="1" applyBorder="1" applyAlignment="1" applyProtection="1">
      <alignment horizontal="center" vertical="center" wrapText="1"/>
      <protection locked="0"/>
    </xf>
    <xf numFmtId="1" fontId="48" fillId="13" borderId="42" xfId="0" applyNumberFormat="1" applyFont="1" applyFill="1" applyBorder="1" applyAlignment="1" applyProtection="1">
      <alignment horizontal="left" vertical="center" wrapText="1"/>
    </xf>
    <xf numFmtId="2" fontId="77" fillId="0" borderId="48" xfId="0" applyNumberFormat="1" applyFont="1" applyFill="1" applyBorder="1" applyAlignment="1" applyProtection="1">
      <alignment horizontal="left" vertical="center" wrapText="1"/>
    </xf>
    <xf numFmtId="0" fontId="48" fillId="21" borderId="13" xfId="0" applyFont="1" applyFill="1" applyBorder="1" applyAlignment="1" applyProtection="1">
      <alignment horizontal="center" vertical="center" wrapText="1"/>
      <protection locked="0"/>
    </xf>
    <xf numFmtId="0" fontId="48" fillId="21" borderId="42" xfId="0" applyFont="1" applyFill="1" applyBorder="1" applyAlignment="1" applyProtection="1">
      <alignment horizontal="center" vertical="center" wrapText="1"/>
      <protection locked="0"/>
    </xf>
    <xf numFmtId="0" fontId="0" fillId="0" borderId="0" xfId="0" applyBorder="1" applyAlignment="1">
      <alignment horizontal="left" wrapText="1"/>
    </xf>
    <xf numFmtId="2" fontId="48" fillId="0" borderId="53" xfId="0" applyNumberFormat="1" applyFont="1" applyFill="1" applyBorder="1" applyAlignment="1" applyProtection="1">
      <alignment horizontal="left" vertical="center" wrapText="1"/>
    </xf>
    <xf numFmtId="2" fontId="48" fillId="0" borderId="43" xfId="0" applyNumberFormat="1" applyFont="1" applyFill="1" applyBorder="1" applyAlignment="1" applyProtection="1">
      <alignment horizontal="left" vertical="center" wrapText="1"/>
    </xf>
    <xf numFmtId="0" fontId="51" fillId="8" borderId="50" xfId="3" applyFont="1" applyFill="1" applyBorder="1" applyAlignment="1" applyProtection="1">
      <alignment horizontal="center" vertical="center" wrapText="1"/>
    </xf>
    <xf numFmtId="0" fontId="0" fillId="0" borderId="0" xfId="0"/>
    <xf numFmtId="2" fontId="48" fillId="0" borderId="0" xfId="0" applyNumberFormat="1" applyFont="1" applyFill="1" applyBorder="1" applyAlignment="1" applyProtection="1">
      <alignment horizontal="left" vertical="center" wrapText="1"/>
    </xf>
    <xf numFmtId="2" fontId="77" fillId="0" borderId="43" xfId="0" applyNumberFormat="1" applyFont="1" applyFill="1" applyBorder="1" applyAlignment="1" applyProtection="1">
      <alignment horizontal="left" vertical="center" wrapText="1"/>
    </xf>
    <xf numFmtId="0" fontId="0" fillId="0" borderId="0" xfId="0" applyBorder="1" applyAlignment="1">
      <alignment horizontal="center" wrapText="1"/>
    </xf>
    <xf numFmtId="0" fontId="0" fillId="0" borderId="23" xfId="0" applyBorder="1" applyAlignment="1">
      <alignment horizontal="center" wrapText="1"/>
    </xf>
    <xf numFmtId="2" fontId="48" fillId="0" borderId="43" xfId="0" applyNumberFormat="1" applyFont="1" applyFill="1" applyBorder="1" applyAlignment="1" applyProtection="1">
      <alignment horizontal="left" vertical="center" wrapText="1"/>
    </xf>
    <xf numFmtId="2" fontId="48" fillId="0" borderId="53" xfId="0" applyNumberFormat="1" applyFont="1" applyFill="1" applyBorder="1" applyAlignment="1" applyProtection="1">
      <alignment horizontal="left" vertical="center" wrapText="1"/>
    </xf>
    <xf numFmtId="0" fontId="51" fillId="8" borderId="50" xfId="3" applyFont="1" applyFill="1" applyBorder="1" applyAlignment="1" applyProtection="1">
      <alignment horizontal="center" vertical="center" wrapText="1"/>
    </xf>
    <xf numFmtId="2" fontId="48" fillId="9" borderId="55" xfId="0" applyNumberFormat="1" applyFont="1" applyFill="1" applyBorder="1" applyAlignment="1" applyProtection="1">
      <alignment horizontal="left" vertical="center" wrapText="1"/>
    </xf>
    <xf numFmtId="0" fontId="0" fillId="0" borderId="0" xfId="0" applyBorder="1" applyAlignment="1">
      <alignment horizontal="left" wrapText="1"/>
    </xf>
    <xf numFmtId="2" fontId="48" fillId="0" borderId="12" xfId="0" applyNumberFormat="1" applyFont="1" applyFill="1" applyBorder="1" applyAlignment="1" applyProtection="1">
      <alignment horizontal="left" vertical="center" wrapText="1"/>
    </xf>
    <xf numFmtId="0" fontId="0" fillId="0" borderId="0" xfId="0"/>
    <xf numFmtId="2" fontId="48" fillId="0" borderId="0" xfId="0" applyNumberFormat="1" applyFont="1" applyFill="1" applyBorder="1" applyAlignment="1" applyProtection="1">
      <alignment horizontal="left" vertical="center" wrapText="1"/>
    </xf>
    <xf numFmtId="0" fontId="4" fillId="12" borderId="12" xfId="0" applyFont="1" applyFill="1" applyBorder="1" applyAlignment="1" applyProtection="1">
      <alignment horizontal="center" vertical="center" wrapText="1"/>
    </xf>
    <xf numFmtId="0" fontId="78" fillId="20" borderId="0" xfId="0" applyFont="1" applyFill="1" applyAlignment="1">
      <alignment horizontal="center" vertical="center"/>
    </xf>
    <xf numFmtId="2" fontId="48" fillId="0" borderId="43" xfId="0" applyNumberFormat="1" applyFont="1" applyFill="1" applyBorder="1" applyAlignment="1" applyProtection="1">
      <alignment horizontal="left" vertical="center" wrapText="1"/>
    </xf>
    <xf numFmtId="2" fontId="48" fillId="9" borderId="55" xfId="0" applyNumberFormat="1" applyFont="1" applyFill="1" applyBorder="1" applyAlignment="1" applyProtection="1">
      <alignment horizontal="left" vertical="center" wrapText="1"/>
    </xf>
    <xf numFmtId="0" fontId="51" fillId="8" borderId="50" xfId="3"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0" xfId="0" applyNumberFormat="1" applyFont="1" applyFill="1" applyBorder="1" applyAlignment="1" applyProtection="1">
      <alignment horizontal="center" vertical="center" wrapText="1"/>
    </xf>
    <xf numFmtId="2" fontId="48" fillId="9" borderId="12" xfId="0" applyNumberFormat="1" applyFont="1" applyFill="1" applyBorder="1" applyAlignment="1" applyProtection="1">
      <alignment horizontal="left" vertical="center" wrapText="1"/>
    </xf>
    <xf numFmtId="2" fontId="48" fillId="13" borderId="42" xfId="0" applyNumberFormat="1" applyFont="1" applyFill="1" applyBorder="1" applyAlignment="1" applyProtection="1">
      <alignment horizontal="left" vertical="center" wrapText="1"/>
    </xf>
    <xf numFmtId="0" fontId="0" fillId="0" borderId="0" xfId="0"/>
    <xf numFmtId="1" fontId="72" fillId="20" borderId="6" xfId="0" applyNumberFormat="1" applyFont="1" applyFill="1" applyBorder="1" applyAlignment="1" applyProtection="1">
      <alignment horizontal="center" vertical="center" wrapText="1"/>
    </xf>
    <xf numFmtId="0" fontId="4" fillId="8" borderId="7" xfId="0" applyFont="1" applyFill="1" applyBorder="1" applyAlignment="1" applyProtection="1">
      <alignment horizontal="center" vertical="center" wrapText="1"/>
    </xf>
    <xf numFmtId="2" fontId="48" fillId="0" borderId="48" xfId="0" applyNumberFormat="1" applyFont="1" applyFill="1" applyBorder="1" applyAlignment="1" applyProtection="1">
      <alignment vertical="center" wrapText="1"/>
    </xf>
    <xf numFmtId="2" fontId="72" fillId="20" borderId="13" xfId="0" applyNumberFormat="1" applyFont="1" applyFill="1" applyBorder="1" applyAlignment="1" applyProtection="1">
      <alignment horizontal="center" vertical="center" wrapText="1"/>
      <protection locked="0"/>
    </xf>
    <xf numFmtId="2" fontId="48" fillId="0" borderId="85" xfId="0" applyNumberFormat="1" applyFont="1" applyFill="1" applyBorder="1" applyAlignment="1" applyProtection="1">
      <alignment horizontal="left" vertical="center" wrapText="1"/>
    </xf>
    <xf numFmtId="1" fontId="72" fillId="20" borderId="42" xfId="0" applyNumberFormat="1" applyFont="1" applyFill="1" applyBorder="1" applyAlignment="1" applyProtection="1">
      <alignment horizontal="center" vertical="center" wrapText="1"/>
    </xf>
    <xf numFmtId="0" fontId="79" fillId="20" borderId="0" xfId="0" applyFont="1" applyFill="1"/>
    <xf numFmtId="0" fontId="4" fillId="20" borderId="0" xfId="0" applyFont="1" applyFill="1"/>
    <xf numFmtId="0" fontId="6" fillId="0" borderId="0" xfId="1" applyFont="1" applyFill="1" applyBorder="1" applyAlignment="1" applyProtection="1"/>
    <xf numFmtId="0" fontId="0" fillId="0" borderId="0" xfId="0"/>
    <xf numFmtId="3" fontId="6" fillId="0" borderId="0" xfId="1" applyNumberFormat="1" applyFont="1" applyFill="1" applyBorder="1" applyAlignment="1" applyProtection="1"/>
    <xf numFmtId="0" fontId="72" fillId="20" borderId="42" xfId="0" applyFont="1" applyFill="1" applyBorder="1" applyAlignment="1">
      <alignment horizontal="center" vertical="center"/>
    </xf>
    <xf numFmtId="0" fontId="0" fillId="4" borderId="0" xfId="1" applyFont="1" applyFill="1" applyBorder="1" applyAlignment="1" applyProtection="1">
      <alignment horizontal="right"/>
    </xf>
    <xf numFmtId="0" fontId="47" fillId="0" borderId="62" xfId="0" applyFont="1" applyFill="1" applyBorder="1" applyAlignment="1" applyProtection="1">
      <alignment horizontal="center" vertical="center" wrapText="1"/>
    </xf>
    <xf numFmtId="2" fontId="48" fillId="13" borderId="47" xfId="0" applyNumberFormat="1" applyFont="1" applyFill="1" applyBorder="1" applyAlignment="1" applyProtection="1">
      <alignment horizontal="left" vertical="center" wrapText="1"/>
      <protection locked="0"/>
    </xf>
    <xf numFmtId="2" fontId="48" fillId="13" borderId="13" xfId="0" applyNumberFormat="1" applyFont="1" applyFill="1" applyBorder="1" applyAlignment="1" applyProtection="1">
      <alignment horizontal="left" vertical="center" wrapText="1"/>
      <protection locked="0"/>
    </xf>
    <xf numFmtId="2" fontId="48" fillId="13" borderId="42" xfId="0" applyNumberFormat="1" applyFont="1" applyFill="1" applyBorder="1" applyAlignment="1" applyProtection="1">
      <alignment horizontal="left" vertical="center" wrapText="1"/>
      <protection locked="0"/>
    </xf>
    <xf numFmtId="1" fontId="48" fillId="13" borderId="42" xfId="0" applyNumberFormat="1" applyFont="1" applyFill="1" applyBorder="1" applyAlignment="1" applyProtection="1">
      <alignment horizontal="left" vertical="center" wrapText="1"/>
      <protection locked="0"/>
    </xf>
    <xf numFmtId="1" fontId="48" fillId="13" borderId="47" xfId="0" applyNumberFormat="1" applyFont="1" applyFill="1" applyBorder="1" applyAlignment="1" applyProtection="1">
      <alignment horizontal="left" vertical="center" wrapText="1"/>
      <protection locked="0"/>
    </xf>
    <xf numFmtId="2" fontId="48" fillId="13" borderId="53" xfId="0" applyNumberFormat="1" applyFont="1" applyFill="1" applyBorder="1" applyAlignment="1" applyProtection="1">
      <alignment horizontal="left" vertical="center" wrapText="1"/>
      <protection locked="0"/>
    </xf>
    <xf numFmtId="0" fontId="0" fillId="13" borderId="0" xfId="0" applyFill="1" applyBorder="1" applyProtection="1">
      <protection locked="0"/>
    </xf>
    <xf numFmtId="0" fontId="0" fillId="13" borderId="65" xfId="0" applyFill="1" applyBorder="1" applyProtection="1">
      <protection locked="0"/>
    </xf>
    <xf numFmtId="0" fontId="72" fillId="20" borderId="13" xfId="0" applyFont="1" applyFill="1" applyBorder="1" applyAlignment="1" applyProtection="1">
      <alignment horizontal="center" vertical="center" wrapText="1"/>
    </xf>
    <xf numFmtId="1" fontId="72" fillId="20" borderId="13" xfId="0" applyNumberFormat="1" applyFont="1" applyFill="1" applyBorder="1" applyAlignment="1" applyProtection="1">
      <alignment horizontal="center" vertical="center" wrapText="1"/>
    </xf>
    <xf numFmtId="0" fontId="4" fillId="20" borderId="55" xfId="0" applyFont="1" applyFill="1" applyBorder="1" applyAlignment="1" applyProtection="1">
      <alignment horizontal="center" vertical="center"/>
    </xf>
    <xf numFmtId="1" fontId="72" fillId="20" borderId="13" xfId="0" quotePrefix="1" applyNumberFormat="1" applyFont="1" applyFill="1" applyBorder="1" applyAlignment="1" applyProtection="1">
      <alignment horizontal="center" vertical="center" wrapText="1"/>
    </xf>
    <xf numFmtId="0" fontId="72" fillId="20" borderId="42" xfId="0" applyFont="1" applyFill="1" applyBorder="1" applyAlignment="1" applyProtection="1">
      <alignment horizontal="center" vertical="center" wrapText="1"/>
    </xf>
    <xf numFmtId="0" fontId="0" fillId="13" borderId="1" xfId="0" applyFill="1" applyBorder="1" applyProtection="1">
      <protection locked="0"/>
    </xf>
    <xf numFmtId="1" fontId="48" fillId="13" borderId="13" xfId="0" applyNumberFormat="1" applyFont="1" applyFill="1" applyBorder="1" applyAlignment="1" applyProtection="1">
      <alignment horizontal="left" vertical="center" wrapText="1"/>
      <protection locked="0"/>
    </xf>
    <xf numFmtId="1" fontId="48" fillId="13" borderId="66" xfId="0" applyNumberFormat="1" applyFont="1" applyFill="1" applyBorder="1" applyAlignment="1" applyProtection="1">
      <alignment horizontal="center" vertical="center" wrapText="1"/>
      <protection locked="0"/>
    </xf>
    <xf numFmtId="0" fontId="72" fillId="20" borderId="13" xfId="0" quotePrefix="1" applyFont="1" applyFill="1" applyBorder="1" applyAlignment="1" applyProtection="1">
      <alignment horizontal="center" vertical="center" wrapText="1"/>
    </xf>
    <xf numFmtId="9" fontId="48" fillId="13" borderId="42" xfId="0" applyNumberFormat="1" applyFont="1" applyFill="1" applyBorder="1" applyAlignment="1" applyProtection="1">
      <alignment horizontal="left" vertical="center" wrapText="1"/>
      <protection locked="0"/>
    </xf>
    <xf numFmtId="165" fontId="48" fillId="13" borderId="42" xfId="0" applyNumberFormat="1" applyFont="1" applyFill="1" applyBorder="1" applyAlignment="1" applyProtection="1">
      <alignment horizontal="left" vertical="center" wrapText="1"/>
      <protection locked="0"/>
    </xf>
    <xf numFmtId="0" fontId="0" fillId="0" borderId="0" xfId="0"/>
    <xf numFmtId="0" fontId="52" fillId="0" borderId="0" xfId="5" applyFont="1" applyAlignment="1" applyProtection="1">
      <alignment horizontal="left" wrapText="1" readingOrder="1"/>
    </xf>
    <xf numFmtId="0" fontId="14" fillId="0" borderId="0" xfId="1" applyNumberFormat="1" applyFont="1" applyFill="1" applyBorder="1" applyAlignment="1" applyProtection="1">
      <alignment horizontal="left" indent="1"/>
    </xf>
    <xf numFmtId="0" fontId="6" fillId="0" borderId="0" xfId="1" applyFont="1" applyFill="1" applyBorder="1" applyAlignment="1" applyProtection="1"/>
    <xf numFmtId="0" fontId="0" fillId="0" borderId="0" xfId="0"/>
    <xf numFmtId="0" fontId="29" fillId="0" borderId="64" xfId="0" applyFont="1" applyBorder="1" applyAlignment="1">
      <alignment wrapText="1"/>
    </xf>
    <xf numFmtId="0" fontId="18" fillId="13" borderId="0" xfId="1" applyFont="1" applyFill="1" applyBorder="1" applyAlignment="1" applyProtection="1">
      <alignment horizontal="left" indent="1"/>
    </xf>
    <xf numFmtId="0" fontId="18" fillId="6" borderId="0" xfId="1" applyFont="1" applyFill="1" applyBorder="1" applyAlignment="1" applyProtection="1">
      <alignment horizontal="left" indent="1"/>
    </xf>
    <xf numFmtId="0" fontId="18" fillId="22" borderId="0" xfId="1" applyFont="1" applyFill="1" applyBorder="1" applyAlignment="1" applyProtection="1">
      <alignment horizontal="left" indent="1"/>
    </xf>
    <xf numFmtId="1" fontId="52" fillId="13" borderId="0" xfId="0" applyNumberFormat="1" applyFont="1" applyFill="1" applyBorder="1" applyAlignment="1" applyProtection="1">
      <alignment horizontal="left"/>
    </xf>
    <xf numFmtId="1" fontId="52" fillId="6" borderId="0" xfId="0" applyNumberFormat="1" applyFont="1" applyFill="1" applyBorder="1" applyAlignment="1" applyProtection="1">
      <alignment horizontal="left"/>
    </xf>
    <xf numFmtId="0" fontId="18" fillId="13" borderId="0" xfId="1" applyFont="1" applyFill="1" applyBorder="1" applyAlignment="1" applyProtection="1">
      <alignment horizontal="left"/>
    </xf>
    <xf numFmtId="0" fontId="18" fillId="6" borderId="0" xfId="1" applyFont="1" applyFill="1" applyBorder="1" applyAlignment="1" applyProtection="1">
      <alignment horizontal="left"/>
    </xf>
    <xf numFmtId="1" fontId="52" fillId="22" borderId="0" xfId="0" applyNumberFormat="1" applyFont="1" applyFill="1" applyBorder="1" applyAlignment="1" applyProtection="1">
      <alignment horizontal="left"/>
    </xf>
    <xf numFmtId="0" fontId="18" fillId="22" borderId="0" xfId="1" applyFont="1" applyFill="1" applyBorder="1" applyAlignment="1" applyProtection="1">
      <alignment horizontal="left"/>
    </xf>
    <xf numFmtId="0" fontId="75" fillId="13" borderId="0" xfId="6" applyNumberFormat="1" applyFont="1" applyFill="1" applyAlignment="1" applyProtection="1">
      <alignment horizontal="left"/>
    </xf>
    <xf numFmtId="0" fontId="75" fillId="6" borderId="0" xfId="6" applyNumberFormat="1" applyFont="1" applyFill="1" applyAlignment="1" applyProtection="1">
      <alignment horizontal="left"/>
    </xf>
    <xf numFmtId="0" fontId="75" fillId="22" borderId="0" xfId="6" applyNumberFormat="1" applyFont="1" applyFill="1" applyAlignment="1" applyProtection="1">
      <alignment horizontal="left"/>
    </xf>
    <xf numFmtId="0" fontId="6" fillId="0" borderId="0" xfId="1" applyFont="1" applyFill="1" applyBorder="1" applyAlignment="1" applyProtection="1">
      <alignment horizontal="left"/>
    </xf>
    <xf numFmtId="0" fontId="12" fillId="0" borderId="0" xfId="1" applyFont="1" applyFill="1" applyBorder="1" applyAlignment="1" applyProtection="1">
      <alignment horizontal="left"/>
    </xf>
    <xf numFmtId="0" fontId="17" fillId="0" borderId="0" xfId="2" applyAlignment="1" applyProtection="1">
      <alignment horizontal="left" vertical="center"/>
    </xf>
    <xf numFmtId="49" fontId="6" fillId="0" borderId="0" xfId="1" applyNumberFormat="1" applyFont="1" applyFill="1" applyBorder="1" applyAlignment="1" applyProtection="1">
      <alignment horizontal="left"/>
    </xf>
    <xf numFmtId="0" fontId="16" fillId="0" borderId="0" xfId="1" applyFont="1" applyFill="1" applyBorder="1" applyAlignment="1" applyProtection="1">
      <alignment horizontal="left"/>
    </xf>
    <xf numFmtId="0" fontId="6" fillId="0" borderId="0" xfId="1" applyFont="1" applyFill="1" applyBorder="1" applyAlignment="1" applyProtection="1"/>
    <xf numFmtId="0" fontId="6" fillId="0" borderId="0" xfId="1" applyFont="1" applyFill="1" applyBorder="1" applyAlignment="1" applyProtection="1"/>
    <xf numFmtId="0" fontId="6" fillId="0" borderId="0" xfId="1" applyNumberFormat="1" applyFont="1" applyBorder="1" applyAlignment="1" applyProtection="1">
      <alignment horizontal="left"/>
    </xf>
    <xf numFmtId="0" fontId="6" fillId="4" borderId="1" xfId="1" applyFont="1" applyFill="1" applyBorder="1" applyAlignment="1" applyProtection="1">
      <alignment horizontal="left"/>
      <protection locked="0"/>
    </xf>
    <xf numFmtId="0" fontId="6" fillId="4" borderId="14" xfId="1" applyFont="1" applyFill="1" applyBorder="1" applyAlignment="1" applyProtection="1">
      <alignment horizontal="left"/>
      <protection locked="0"/>
    </xf>
    <xf numFmtId="0" fontId="6" fillId="4" borderId="14" xfId="1" applyFont="1" applyFill="1" applyBorder="1" applyAlignment="1" applyProtection="1">
      <alignment horizontal="center"/>
      <protection locked="0"/>
    </xf>
    <xf numFmtId="0" fontId="0" fillId="0" borderId="0" xfId="0" applyAlignment="1" applyProtection="1">
      <alignment horizontal="right"/>
    </xf>
    <xf numFmtId="0" fontId="6" fillId="4" borderId="1" xfId="1" applyFont="1" applyFill="1" applyBorder="1" applyAlignment="1" applyProtection="1">
      <alignment horizontal="center"/>
      <protection locked="0"/>
    </xf>
    <xf numFmtId="0" fontId="0" fillId="4" borderId="0" xfId="0" applyFill="1" applyAlignment="1" applyProtection="1">
      <alignment horizontal="right"/>
    </xf>
    <xf numFmtId="0" fontId="0" fillId="0" borderId="0" xfId="0"/>
    <xf numFmtId="0" fontId="39" fillId="11" borderId="74" xfId="0" applyFont="1" applyFill="1" applyBorder="1" applyAlignment="1" applyProtection="1">
      <alignment horizontal="center" vertical="center" wrapText="1"/>
    </xf>
    <xf numFmtId="0" fontId="39" fillId="11" borderId="75" xfId="0" applyFont="1" applyFill="1" applyBorder="1" applyAlignment="1" applyProtection="1">
      <alignment horizontal="center" vertical="center" wrapText="1"/>
    </xf>
    <xf numFmtId="0" fontId="51" fillId="8" borderId="50" xfId="3" applyFont="1" applyFill="1" applyBorder="1" applyAlignment="1" applyProtection="1">
      <alignment horizontal="center" vertical="center" wrapText="1"/>
    </xf>
    <xf numFmtId="0" fontId="0" fillId="0" borderId="0" xfId="0" applyAlignment="1">
      <alignment wrapText="1"/>
    </xf>
    <xf numFmtId="0" fontId="6" fillId="0" borderId="1" xfId="1" applyFont="1" applyBorder="1" applyAlignment="1" applyProtection="1">
      <alignment horizontal="left" indent="1"/>
      <protection locked="0"/>
    </xf>
    <xf numFmtId="0" fontId="6" fillId="4" borderId="1" xfId="1" applyFont="1" applyFill="1" applyBorder="1" applyAlignment="1" applyProtection="1">
      <alignment horizontal="left" indent="1"/>
      <protection locked="0"/>
    </xf>
    <xf numFmtId="0" fontId="6" fillId="4" borderId="14" xfId="1" applyFont="1" applyFill="1" applyBorder="1" applyAlignment="1" applyProtection="1">
      <alignment horizontal="left" indent="1"/>
      <protection locked="0"/>
    </xf>
    <xf numFmtId="0" fontId="0" fillId="0" borderId="0" xfId="0" applyAlignment="1" applyProtection="1">
      <alignment horizontal="left"/>
    </xf>
    <xf numFmtId="0" fontId="3" fillId="0" borderId="0" xfId="0" applyFont="1" applyBorder="1" applyAlignment="1" applyProtection="1">
      <alignment horizontal="left"/>
    </xf>
    <xf numFmtId="0" fontId="0" fillId="0" borderId="0" xfId="0" applyFill="1" applyBorder="1" applyAlignment="1" applyProtection="1">
      <alignment horizontal="left"/>
    </xf>
    <xf numFmtId="0" fontId="0" fillId="0" borderId="0" xfId="0" applyProtection="1"/>
    <xf numFmtId="0" fontId="0" fillId="0" borderId="0" xfId="0" applyAlignment="1" applyProtection="1">
      <alignment horizontal="left" indent="3"/>
    </xf>
    <xf numFmtId="0" fontId="3" fillId="0" borderId="0" xfId="0" applyFont="1" applyAlignment="1" applyProtection="1">
      <alignment horizontal="left" indent="3"/>
    </xf>
    <xf numFmtId="0" fontId="0" fillId="0" borderId="0" xfId="0" applyFill="1" applyAlignment="1" applyProtection="1">
      <alignment horizontal="center" vertical="center"/>
    </xf>
    <xf numFmtId="0" fontId="84" fillId="0" borderId="0" xfId="0" applyFont="1" applyAlignment="1" applyProtection="1">
      <alignment horizontal="left" indent="2"/>
    </xf>
    <xf numFmtId="0" fontId="85" fillId="0" borderId="0" xfId="1" applyFont="1" applyFill="1" applyBorder="1" applyAlignment="1" applyProtection="1">
      <alignment horizontal="left" indent="2"/>
    </xf>
    <xf numFmtId="0" fontId="0" fillId="0" borderId="0" xfId="0" applyBorder="1" applyProtection="1">
      <protection locked="0"/>
    </xf>
    <xf numFmtId="0" fontId="6" fillId="4" borderId="0" xfId="1" applyFont="1" applyFill="1" applyBorder="1" applyAlignment="1" applyProtection="1">
      <alignment horizontal="left"/>
    </xf>
    <xf numFmtId="0" fontId="6" fillId="4" borderId="23" xfId="1" applyFont="1" applyFill="1" applyBorder="1" applyAlignment="1" applyProtection="1">
      <alignment horizontal="center"/>
    </xf>
    <xf numFmtId="0" fontId="75" fillId="4" borderId="0" xfId="0" applyFont="1" applyFill="1" applyAlignment="1" applyProtection="1">
      <alignment horizontal="left" vertical="center" wrapText="1"/>
    </xf>
    <xf numFmtId="0" fontId="0" fillId="4" borderId="0" xfId="0" applyFill="1" applyBorder="1" applyAlignment="1" applyProtection="1">
      <alignment horizontal="center"/>
    </xf>
    <xf numFmtId="0" fontId="0" fillId="4" borderId="0" xfId="0" applyFill="1" applyProtection="1"/>
    <xf numFmtId="0" fontId="0" fillId="0" borderId="42" xfId="0" applyFont="1" applyFill="1" applyBorder="1" applyAlignment="1" applyProtection="1">
      <alignment horizontal="center" vertical="center"/>
    </xf>
    <xf numFmtId="0" fontId="0" fillId="0" borderId="42" xfId="0" applyFont="1" applyBorder="1" applyAlignment="1" applyProtection="1">
      <alignment horizontal="center"/>
    </xf>
    <xf numFmtId="0" fontId="0" fillId="0" borderId="42" xfId="0" applyFill="1" applyBorder="1" applyAlignment="1" applyProtection="1">
      <alignment horizontal="center"/>
    </xf>
    <xf numFmtId="0" fontId="0" fillId="0" borderId="42" xfId="0" applyBorder="1" applyAlignment="1" applyProtection="1">
      <alignment horizontal="center"/>
    </xf>
    <xf numFmtId="0" fontId="0" fillId="0" borderId="47" xfId="0" applyFont="1" applyFill="1" applyBorder="1" applyAlignment="1" applyProtection="1">
      <alignment horizontal="center" vertical="center"/>
    </xf>
    <xf numFmtId="0" fontId="0" fillId="0" borderId="47" xfId="0" applyFont="1" applyBorder="1" applyAlignment="1" applyProtection="1">
      <alignment horizontal="center"/>
    </xf>
    <xf numFmtId="0" fontId="86" fillId="11" borderId="74" xfId="0" applyFont="1" applyFill="1" applyBorder="1" applyAlignment="1" applyProtection="1">
      <alignment horizontal="right" vertical="center" wrapText="1"/>
    </xf>
    <xf numFmtId="0" fontId="6" fillId="0" borderId="0" xfId="1" applyNumberFormat="1" applyFont="1" applyBorder="1" applyAlignment="1" applyProtection="1">
      <alignment horizontal="left"/>
    </xf>
    <xf numFmtId="0" fontId="0" fillId="0" borderId="0" xfId="0" applyAlignment="1">
      <alignment horizontal="left"/>
    </xf>
    <xf numFmtId="0" fontId="52" fillId="0" borderId="0" xfId="1" applyNumberFormat="1" applyFont="1" applyFill="1" applyBorder="1" applyAlignment="1" applyProtection="1">
      <alignment horizontal="left" wrapText="1" indent="2"/>
    </xf>
    <xf numFmtId="0" fontId="14" fillId="0" borderId="0" xfId="1" applyNumberFormat="1" applyFont="1" applyFill="1" applyBorder="1" applyAlignment="1" applyProtection="1">
      <alignment horizontal="left" indent="1"/>
    </xf>
    <xf numFmtId="0" fontId="0" fillId="0" borderId="0" xfId="0" applyAlignment="1">
      <alignment horizontal="left" indent="1"/>
    </xf>
    <xf numFmtId="0" fontId="52" fillId="0" borderId="0" xfId="0" applyFont="1" applyAlignment="1">
      <alignment horizontal="left" wrapText="1" indent="2"/>
    </xf>
    <xf numFmtId="0" fontId="6" fillId="0" borderId="0" xfId="1" applyFont="1" applyFill="1" applyBorder="1" applyAlignment="1" applyProtection="1">
      <alignment horizontal="left" wrapText="1"/>
    </xf>
    <xf numFmtId="0" fontId="0" fillId="0" borderId="0" xfId="0" applyAlignment="1">
      <alignment horizontal="left" wrapText="1"/>
    </xf>
    <xf numFmtId="0" fontId="6" fillId="0" borderId="0" xfId="1" applyFont="1" applyFill="1" applyBorder="1" applyAlignment="1" applyProtection="1">
      <alignment horizontal="left"/>
    </xf>
    <xf numFmtId="0" fontId="23" fillId="0" borderId="0" xfId="1" applyFont="1" applyFill="1" applyBorder="1" applyAlignment="1" applyProtection="1">
      <alignment horizontal="left" wrapText="1"/>
    </xf>
    <xf numFmtId="0" fontId="52" fillId="0" borderId="0" xfId="0" applyNumberFormat="1" applyFont="1" applyFill="1" applyBorder="1" applyAlignment="1" applyProtection="1">
      <alignment horizontal="left" wrapText="1"/>
    </xf>
    <xf numFmtId="0" fontId="23" fillId="0" borderId="0" xfId="4" applyNumberFormat="1" applyFont="1" applyFill="1" applyBorder="1" applyAlignment="1" applyProtection="1">
      <alignment horizontal="left" vertical="top" wrapText="1"/>
    </xf>
    <xf numFmtId="0" fontId="16" fillId="0" borderId="0" xfId="1" applyFont="1" applyFill="1" applyBorder="1" applyAlignment="1" applyProtection="1">
      <alignment horizontal="left" indent="1"/>
    </xf>
    <xf numFmtId="0" fontId="52" fillId="0" borderId="0" xfId="5" applyFont="1" applyAlignment="1" applyProtection="1">
      <alignment horizontal="left" wrapText="1" readingOrder="1"/>
    </xf>
    <xf numFmtId="0" fontId="6" fillId="0" borderId="0" xfId="1" applyFont="1" applyFill="1" applyBorder="1" applyAlignment="1" applyProtection="1"/>
    <xf numFmtId="0" fontId="0" fillId="0" borderId="0" xfId="0" applyAlignment="1"/>
    <xf numFmtId="0" fontId="18" fillId="0" borderId="0" xfId="4" applyFont="1" applyFill="1" applyBorder="1" applyAlignment="1" applyProtection="1">
      <alignment horizontal="left" wrapText="1" readingOrder="1"/>
    </xf>
    <xf numFmtId="0" fontId="5" fillId="0" borderId="0" xfId="1" applyFont="1" applyFill="1" applyBorder="1" applyAlignment="1" applyProtection="1">
      <alignment horizontal="center"/>
    </xf>
    <xf numFmtId="0" fontId="7" fillId="0" borderId="0" xfId="1" applyFont="1" applyFill="1" applyBorder="1" applyAlignment="1" applyProtection="1">
      <alignment horizontal="center" vertical="center"/>
    </xf>
    <xf numFmtId="0" fontId="13" fillId="0" borderId="0" xfId="0" applyFont="1" applyAlignment="1">
      <alignment horizontal="center" vertical="center"/>
    </xf>
    <xf numFmtId="0" fontId="9"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readingOrder="1"/>
    </xf>
    <xf numFmtId="0" fontId="52" fillId="0" borderId="0" xfId="4" applyFont="1" applyFill="1" applyBorder="1" applyAlignment="1" applyProtection="1">
      <alignment horizontal="left" wrapText="1" readingOrder="1"/>
    </xf>
    <xf numFmtId="0" fontId="52" fillId="0" borderId="0" xfId="0" applyNumberFormat="1" applyFont="1" applyFill="1" applyBorder="1" applyAlignment="1" applyProtection="1">
      <alignment horizontal="left" wrapText="1" indent="2"/>
    </xf>
    <xf numFmtId="0" fontId="0" fillId="0" borderId="0" xfId="0" applyAlignment="1">
      <alignment horizontal="left" wrapText="1" indent="2"/>
    </xf>
    <xf numFmtId="0" fontId="6" fillId="0" borderId="0" xfId="1" applyFont="1" applyFill="1" applyBorder="1" applyAlignment="1" applyProtection="1">
      <alignment wrapText="1"/>
    </xf>
    <xf numFmtId="0" fontId="0" fillId="0" borderId="0" xfId="0" applyAlignment="1">
      <alignment wrapText="1"/>
    </xf>
    <xf numFmtId="0" fontId="6" fillId="4" borderId="14" xfId="1" applyFont="1" applyFill="1" applyBorder="1" applyAlignment="1" applyProtection="1">
      <alignment horizontal="center"/>
      <protection locked="0"/>
    </xf>
    <xf numFmtId="0" fontId="6" fillId="4" borderId="17" xfId="1" applyFont="1" applyFill="1" applyBorder="1" applyAlignment="1" applyProtection="1">
      <alignment horizontal="center"/>
      <protection locked="0"/>
    </xf>
    <xf numFmtId="0" fontId="21" fillId="0" borderId="1" xfId="1" applyNumberFormat="1" applyFont="1" applyBorder="1" applyAlignment="1" applyProtection="1">
      <alignment horizontal="left"/>
      <protection locked="0"/>
    </xf>
    <xf numFmtId="0" fontId="6" fillId="4" borderId="1" xfId="1" applyFont="1" applyFill="1" applyBorder="1" applyAlignment="1" applyProtection="1">
      <alignment horizontal="center"/>
      <protection locked="0"/>
    </xf>
    <xf numFmtId="0" fontId="21" fillId="0" borderId="14" xfId="1" applyNumberFormat="1" applyFont="1" applyBorder="1" applyAlignment="1" applyProtection="1">
      <alignment horizontal="left"/>
      <protection locked="0"/>
    </xf>
    <xf numFmtId="0" fontId="52" fillId="0" borderId="0" xfId="0" applyFont="1" applyAlignment="1" applyProtection="1">
      <alignment horizontal="left" vertical="center"/>
    </xf>
    <xf numFmtId="0" fontId="0" fillId="0" borderId="0" xfId="0" applyFont="1" applyAlignment="1" applyProtection="1"/>
    <xf numFmtId="0" fontId="75" fillId="0" borderId="0" xfId="0" applyFont="1" applyAlignment="1" applyProtection="1">
      <alignment horizontal="left" vertical="center"/>
    </xf>
    <xf numFmtId="0" fontId="3" fillId="0" borderId="0" xfId="0" applyFont="1" applyAlignment="1" applyProtection="1"/>
    <xf numFmtId="44" fontId="24" fillId="10" borderId="42" xfId="9" applyFont="1" applyFill="1" applyBorder="1" applyAlignment="1" applyProtection="1">
      <alignment horizontal="right"/>
    </xf>
    <xf numFmtId="0" fontId="0" fillId="10" borderId="42" xfId="0" applyFill="1" applyBorder="1" applyAlignment="1" applyProtection="1">
      <alignment horizontal="right"/>
    </xf>
    <xf numFmtId="0" fontId="6" fillId="4" borderId="14" xfId="1" applyFont="1" applyFill="1" applyBorder="1" applyAlignment="1" applyProtection="1">
      <alignment horizontal="left"/>
      <protection locked="0"/>
    </xf>
    <xf numFmtId="0" fontId="0" fillId="0" borderId="1" xfId="0" applyFill="1" applyBorder="1" applyAlignment="1" applyProtection="1">
      <protection locked="0"/>
    </xf>
    <xf numFmtId="0" fontId="6" fillId="0" borderId="1" xfId="1" applyFont="1" applyFill="1" applyBorder="1" applyAlignment="1" applyProtection="1">
      <alignment horizontal="left" vertical="center"/>
      <protection locked="0"/>
    </xf>
    <xf numFmtId="0" fontId="5" fillId="0"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readingOrder="1"/>
    </xf>
    <xf numFmtId="0" fontId="10" fillId="0" borderId="0" xfId="1" applyFont="1" applyFill="1" applyBorder="1" applyAlignment="1" applyProtection="1">
      <alignment horizontal="center" readingOrder="1"/>
    </xf>
    <xf numFmtId="0" fontId="13" fillId="0" borderId="0" xfId="1" applyNumberFormat="1" applyFont="1" applyFill="1" applyBorder="1" applyAlignment="1" applyProtection="1">
      <alignment horizontal="left" indent="1"/>
    </xf>
    <xf numFmtId="0" fontId="0" fillId="0" borderId="0" xfId="0" applyAlignment="1" applyProtection="1">
      <alignment horizontal="left" indent="1"/>
    </xf>
    <xf numFmtId="0" fontId="13" fillId="0" borderId="0" xfId="1" applyNumberFormat="1" applyFont="1" applyFill="1" applyBorder="1" applyAlignment="1" applyProtection="1">
      <alignment horizontal="left" wrapText="1" indent="1"/>
    </xf>
    <xf numFmtId="0" fontId="0" fillId="0" borderId="0" xfId="0" applyAlignment="1" applyProtection="1">
      <alignment horizontal="left" wrapText="1" indent="1"/>
    </xf>
    <xf numFmtId="0" fontId="15" fillId="0" borderId="0" xfId="1" applyNumberFormat="1" applyFont="1" applyFill="1" applyBorder="1" applyAlignment="1" applyProtection="1">
      <alignment horizontal="left" indent="1"/>
    </xf>
    <xf numFmtId="0" fontId="17" fillId="19" borderId="55" xfId="2" applyFill="1" applyBorder="1" applyAlignment="1" applyProtection="1">
      <alignment horizontal="center" vertical="center"/>
    </xf>
    <xf numFmtId="0" fontId="17" fillId="19" borderId="14" xfId="2" applyFill="1" applyBorder="1" applyAlignment="1" applyProtection="1">
      <alignment horizontal="center" vertical="center"/>
    </xf>
    <xf numFmtId="0" fontId="17" fillId="19" borderId="56" xfId="2" applyFill="1" applyBorder="1" applyAlignment="1" applyProtection="1">
      <alignment horizontal="center" vertical="center"/>
    </xf>
    <xf numFmtId="0" fontId="75" fillId="0" borderId="0" xfId="0" applyFont="1" applyAlignment="1">
      <alignment horizontal="left" vertical="center"/>
    </xf>
    <xf numFmtId="0" fontId="6" fillId="4" borderId="1" xfId="1" applyFont="1" applyFill="1" applyBorder="1" applyAlignment="1" applyProtection="1">
      <alignment horizontal="left"/>
      <protection locked="0"/>
    </xf>
    <xf numFmtId="44" fontId="24" fillId="23" borderId="42" xfId="9" applyFont="1" applyFill="1" applyBorder="1" applyAlignment="1" applyProtection="1">
      <alignment horizontal="right"/>
    </xf>
    <xf numFmtId="0" fontId="0" fillId="23" borderId="42" xfId="0" applyFill="1" applyBorder="1" applyAlignment="1" applyProtection="1">
      <alignment horizontal="right"/>
    </xf>
    <xf numFmtId="43" fontId="24" fillId="0" borderId="42" xfId="9" applyNumberFormat="1" applyFont="1" applyFill="1" applyBorder="1" applyAlignment="1" applyProtection="1">
      <alignment horizontal="right"/>
      <protection locked="0"/>
    </xf>
    <xf numFmtId="0" fontId="0" fillId="0" borderId="42" xfId="0" applyFill="1" applyBorder="1" applyAlignment="1" applyProtection="1">
      <alignment horizontal="right"/>
      <protection locked="0"/>
    </xf>
    <xf numFmtId="44" fontId="32" fillId="23" borderId="42" xfId="9" applyFont="1" applyFill="1" applyBorder="1" applyAlignment="1" applyProtection="1">
      <alignment horizontal="right"/>
    </xf>
    <xf numFmtId="0" fontId="3" fillId="23" borderId="42" xfId="0" applyFont="1" applyFill="1" applyBorder="1" applyAlignment="1" applyProtection="1">
      <alignment horizontal="right"/>
    </xf>
    <xf numFmtId="0" fontId="6" fillId="0" borderId="1" xfId="1" applyFont="1" applyFill="1" applyBorder="1" applyAlignment="1" applyProtection="1">
      <protection locked="0"/>
    </xf>
    <xf numFmtId="0" fontId="0" fillId="0" borderId="1" xfId="0" applyBorder="1" applyAlignment="1" applyProtection="1">
      <protection locked="0"/>
    </xf>
    <xf numFmtId="0" fontId="24" fillId="0" borderId="42" xfId="0" applyNumberFormat="1" applyFont="1" applyFill="1" applyBorder="1" applyAlignment="1" applyProtection="1">
      <alignment horizontal="left" vertical="center" wrapText="1"/>
    </xf>
    <xf numFmtId="0" fontId="24" fillId="0" borderId="43" xfId="0" applyNumberFormat="1" applyFont="1" applyFill="1" applyBorder="1" applyAlignment="1" applyProtection="1">
      <alignment horizontal="left" vertical="center" wrapText="1"/>
    </xf>
    <xf numFmtId="0" fontId="24" fillId="4" borderId="42" xfId="0" applyNumberFormat="1" applyFont="1" applyFill="1" applyBorder="1" applyAlignment="1" applyProtection="1">
      <alignment horizontal="left" vertical="center" wrapText="1"/>
    </xf>
    <xf numFmtId="0" fontId="24" fillId="4" borderId="43" xfId="0" applyNumberFormat="1" applyFont="1" applyFill="1" applyBorder="1" applyAlignment="1" applyProtection="1">
      <alignment horizontal="left" vertical="center" wrapText="1"/>
    </xf>
    <xf numFmtId="0" fontId="24" fillId="4" borderId="47" xfId="0" applyNumberFormat="1" applyFont="1" applyFill="1" applyBorder="1" applyAlignment="1" applyProtection="1">
      <alignment horizontal="left" vertical="center" wrapText="1"/>
    </xf>
    <xf numFmtId="0" fontId="24" fillId="4" borderId="48" xfId="0" applyNumberFormat="1" applyFont="1" applyFill="1" applyBorder="1" applyAlignment="1" applyProtection="1">
      <alignment horizontal="left" vertical="center" wrapText="1"/>
    </xf>
    <xf numFmtId="0" fontId="45" fillId="8" borderId="50" xfId="0" applyFont="1" applyFill="1" applyBorder="1" applyAlignment="1" applyProtection="1">
      <alignment horizontal="left" vertical="center" wrapText="1"/>
    </xf>
    <xf numFmtId="0" fontId="45" fillId="8" borderId="51" xfId="0" applyFont="1" applyFill="1" applyBorder="1" applyAlignment="1" applyProtection="1">
      <alignment horizontal="left" vertical="center" wrapText="1"/>
    </xf>
    <xf numFmtId="0" fontId="24" fillId="0" borderId="42" xfId="0" applyNumberFormat="1" applyFont="1" applyFill="1" applyBorder="1" applyAlignment="1" applyProtection="1">
      <alignment horizontal="left" vertical="top" wrapText="1"/>
    </xf>
    <xf numFmtId="0" fontId="24" fillId="0" borderId="43" xfId="0" applyNumberFormat="1" applyFont="1" applyFill="1" applyBorder="1" applyAlignment="1" applyProtection="1">
      <alignment horizontal="left" vertical="top" wrapText="1"/>
    </xf>
    <xf numFmtId="0" fontId="24" fillId="0" borderId="55" xfId="0" applyNumberFormat="1" applyFont="1" applyFill="1" applyBorder="1" applyAlignment="1" applyProtection="1">
      <alignment horizontal="left" vertical="top" wrapText="1"/>
    </xf>
    <xf numFmtId="0" fontId="24" fillId="0" borderId="14" xfId="0" applyNumberFormat="1" applyFont="1" applyFill="1" applyBorder="1" applyAlignment="1" applyProtection="1">
      <alignment horizontal="left" vertical="top" wrapText="1"/>
    </xf>
    <xf numFmtId="0" fontId="24" fillId="0" borderId="64" xfId="0" applyNumberFormat="1" applyFont="1" applyFill="1" applyBorder="1" applyAlignment="1" applyProtection="1">
      <alignment horizontal="left" vertical="top" wrapText="1"/>
    </xf>
    <xf numFmtId="0" fontId="24" fillId="4" borderId="55" xfId="0" applyNumberFormat="1" applyFont="1" applyFill="1" applyBorder="1" applyAlignment="1" applyProtection="1">
      <alignment horizontal="left" vertical="center" wrapText="1"/>
    </xf>
    <xf numFmtId="0" fontId="24" fillId="4" borderId="14" xfId="0" applyNumberFormat="1" applyFont="1" applyFill="1" applyBorder="1" applyAlignment="1" applyProtection="1">
      <alignment horizontal="left" vertical="center" wrapText="1"/>
    </xf>
    <xf numFmtId="0" fontId="24" fillId="4" borderId="64" xfId="0" applyNumberFormat="1" applyFont="1" applyFill="1" applyBorder="1" applyAlignment="1" applyProtection="1">
      <alignment horizontal="left" vertical="center" wrapText="1"/>
    </xf>
    <xf numFmtId="0" fontId="24" fillId="2" borderId="44" xfId="0" applyFont="1" applyFill="1" applyBorder="1" applyAlignment="1" applyProtection="1">
      <alignment horizontal="center" vertical="center"/>
    </xf>
    <xf numFmtId="0" fontId="24" fillId="2" borderId="45" xfId="0"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0" fontId="45" fillId="8" borderId="13" xfId="0" applyFont="1" applyFill="1" applyBorder="1" applyAlignment="1" applyProtection="1">
      <alignment horizontal="left" vertical="center" wrapText="1"/>
    </xf>
    <xf numFmtId="0" fontId="45" fillId="8" borderId="40" xfId="0" applyFont="1" applyFill="1" applyBorder="1" applyAlignment="1" applyProtection="1">
      <alignment horizontal="left" vertical="center" wrapText="1"/>
    </xf>
    <xf numFmtId="0" fontId="24" fillId="4" borderId="55" xfId="0" applyNumberFormat="1" applyFont="1" applyFill="1" applyBorder="1" applyAlignment="1" applyProtection="1">
      <alignment horizontal="left" vertical="top" wrapText="1"/>
    </xf>
    <xf numFmtId="0" fontId="24" fillId="4" borderId="14" xfId="0" applyNumberFormat="1" applyFont="1" applyFill="1" applyBorder="1" applyAlignment="1" applyProtection="1">
      <alignment horizontal="left" vertical="top" wrapText="1"/>
    </xf>
    <xf numFmtId="0" fontId="24" fillId="4" borderId="64" xfId="0" applyNumberFormat="1" applyFont="1" applyFill="1" applyBorder="1" applyAlignment="1" applyProtection="1">
      <alignment horizontal="left" vertical="top" wrapText="1"/>
    </xf>
    <xf numFmtId="0" fontId="24" fillId="4" borderId="42" xfId="0" applyNumberFormat="1" applyFont="1" applyFill="1" applyBorder="1" applyAlignment="1" applyProtection="1">
      <alignment horizontal="left" vertical="top" wrapText="1"/>
    </xf>
    <xf numFmtId="0" fontId="24" fillId="4" borderId="43" xfId="0" applyNumberFormat="1" applyFont="1" applyFill="1" applyBorder="1" applyAlignment="1" applyProtection="1">
      <alignment horizontal="left" vertical="top" wrapText="1"/>
    </xf>
    <xf numFmtId="1" fontId="13" fillId="4" borderId="0" xfId="0" applyNumberFormat="1" applyFont="1" applyFill="1" applyBorder="1" applyAlignment="1" applyProtection="1">
      <alignment horizontal="left" vertical="top" indent="2"/>
    </xf>
    <xf numFmtId="0" fontId="38" fillId="5" borderId="26" xfId="3" applyFont="1" applyFill="1" applyBorder="1" applyAlignment="1" applyProtection="1">
      <alignment horizontal="center" vertical="center"/>
    </xf>
    <xf numFmtId="0" fontId="38" fillId="5" borderId="27" xfId="3" applyFont="1" applyFill="1" applyBorder="1" applyAlignment="1" applyProtection="1">
      <alignment horizontal="center" vertical="center"/>
    </xf>
    <xf numFmtId="0" fontId="39" fillId="8" borderId="27" xfId="0" applyFont="1" applyFill="1" applyBorder="1" applyAlignment="1" applyProtection="1">
      <alignment horizontal="center" vertical="center" wrapText="1"/>
    </xf>
    <xf numFmtId="0" fontId="39" fillId="8" borderId="28" xfId="0" applyFont="1" applyFill="1" applyBorder="1" applyAlignment="1" applyProtection="1">
      <alignment horizontal="center" vertical="center" wrapText="1"/>
    </xf>
    <xf numFmtId="0" fontId="39" fillId="8" borderId="32" xfId="0" applyFont="1" applyFill="1" applyBorder="1" applyAlignment="1" applyProtection="1">
      <alignment horizontal="center" vertical="center" wrapText="1"/>
    </xf>
    <xf numFmtId="0" fontId="39" fillId="8" borderId="33" xfId="0" applyFont="1" applyFill="1" applyBorder="1" applyAlignment="1" applyProtection="1">
      <alignment horizontal="center" vertical="center" wrapText="1"/>
    </xf>
    <xf numFmtId="0" fontId="39" fillId="8" borderId="30" xfId="0" applyFont="1" applyFill="1" applyBorder="1" applyAlignment="1" applyProtection="1">
      <alignment horizontal="center" vertical="center" wrapText="1"/>
    </xf>
    <xf numFmtId="0" fontId="39" fillId="8" borderId="38" xfId="0" applyFont="1" applyFill="1" applyBorder="1" applyAlignment="1" applyProtection="1">
      <alignment horizontal="center" vertical="center" wrapText="1"/>
    </xf>
    <xf numFmtId="0" fontId="38" fillId="5" borderId="29" xfId="3" applyFont="1" applyFill="1" applyBorder="1" applyAlignment="1" applyProtection="1">
      <alignment horizontal="center" vertical="center" wrapText="1"/>
    </xf>
    <xf numFmtId="0" fontId="38" fillId="5" borderId="30" xfId="3" applyFont="1" applyFill="1" applyBorder="1" applyAlignment="1" applyProtection="1">
      <alignment horizontal="center" vertical="center" wrapText="1"/>
    </xf>
    <xf numFmtId="1" fontId="42" fillId="8" borderId="34" xfId="0" applyNumberFormat="1" applyFont="1" applyFill="1" applyBorder="1" applyAlignment="1" applyProtection="1">
      <alignment horizontal="center" vertical="center"/>
    </xf>
    <xf numFmtId="1" fontId="42" fillId="8" borderId="35" xfId="0" applyNumberFormat="1" applyFont="1" applyFill="1" applyBorder="1" applyAlignment="1" applyProtection="1">
      <alignment horizontal="center" vertical="center"/>
    </xf>
    <xf numFmtId="0" fontId="28" fillId="4" borderId="0" xfId="1" applyNumberFormat="1" applyFont="1" applyFill="1" applyBorder="1" applyAlignment="1" applyProtection="1">
      <alignment horizontal="center"/>
    </xf>
    <xf numFmtId="0" fontId="34" fillId="5" borderId="0" xfId="1" applyFont="1" applyFill="1" applyBorder="1" applyAlignment="1" applyProtection="1">
      <alignment horizontal="left"/>
    </xf>
    <xf numFmtId="0" fontId="34" fillId="5" borderId="23" xfId="1" applyFont="1" applyFill="1" applyBorder="1" applyAlignment="1" applyProtection="1">
      <alignment horizontal="left"/>
    </xf>
    <xf numFmtId="0" fontId="35" fillId="5" borderId="22" xfId="1" applyFont="1" applyFill="1" applyBorder="1" applyAlignment="1" applyProtection="1">
      <alignment horizontal="left" vertical="top" wrapText="1"/>
    </xf>
    <xf numFmtId="0" fontId="35" fillId="5" borderId="0" xfId="1" applyFont="1" applyFill="1" applyBorder="1" applyAlignment="1" applyProtection="1">
      <alignment horizontal="left" vertical="top" wrapText="1"/>
    </xf>
    <xf numFmtId="0" fontId="35" fillId="5" borderId="23" xfId="1" applyFont="1" applyFill="1" applyBorder="1" applyAlignment="1" applyProtection="1">
      <alignment horizontal="left" vertical="top" wrapText="1"/>
    </xf>
    <xf numFmtId="0" fontId="35" fillId="4" borderId="22" xfId="1" applyFont="1" applyFill="1" applyBorder="1" applyAlignment="1" applyProtection="1">
      <alignment horizontal="center" vertical="top" wrapText="1"/>
    </xf>
    <xf numFmtId="0" fontId="35" fillId="4" borderId="0" xfId="1" applyFont="1" applyFill="1" applyBorder="1" applyAlignment="1" applyProtection="1">
      <alignment horizontal="center" vertical="top" wrapText="1"/>
    </xf>
    <xf numFmtId="0" fontId="35" fillId="4" borderId="23" xfId="1" applyFont="1" applyFill="1" applyBorder="1" applyAlignment="1" applyProtection="1">
      <alignment horizontal="center" vertical="top" wrapText="1"/>
    </xf>
    <xf numFmtId="44" fontId="24" fillId="0" borderId="42" xfId="9" applyFont="1" applyFill="1" applyBorder="1" applyAlignment="1" applyProtection="1">
      <alignment horizontal="center"/>
    </xf>
    <xf numFmtId="3" fontId="52" fillId="13" borderId="1" xfId="0" applyNumberFormat="1" applyFont="1" applyFill="1" applyBorder="1" applyAlignment="1" applyProtection="1">
      <alignment horizontal="center"/>
      <protection locked="0"/>
    </xf>
    <xf numFmtId="0" fontId="0" fillId="0" borderId="0" xfId="0" applyAlignment="1" applyProtection="1">
      <alignment horizontal="left"/>
    </xf>
    <xf numFmtId="0" fontId="0" fillId="0" borderId="4" xfId="0" applyBorder="1" applyAlignment="1" applyProtection="1">
      <alignment horizontal="left"/>
    </xf>
    <xf numFmtId="0" fontId="0" fillId="4" borderId="0" xfId="0" applyFill="1" applyAlignment="1" applyProtection="1">
      <alignment horizontal="right"/>
    </xf>
    <xf numFmtId="0" fontId="0" fillId="4" borderId="4" xfId="0" applyFill="1" applyBorder="1" applyAlignment="1" applyProtection="1">
      <alignment horizontal="right"/>
    </xf>
    <xf numFmtId="44" fontId="24" fillId="0" borderId="42" xfId="9" applyFont="1" applyFill="1" applyBorder="1" applyAlignment="1" applyProtection="1">
      <alignment horizontal="center"/>
      <protection locked="0"/>
    </xf>
    <xf numFmtId="0" fontId="27" fillId="5" borderId="19" xfId="1" applyFont="1" applyFill="1" applyBorder="1" applyAlignment="1" applyProtection="1">
      <alignment horizontal="center" vertical="center"/>
    </xf>
    <xf numFmtId="0" fontId="27" fillId="5" borderId="20" xfId="1" applyFont="1" applyFill="1" applyBorder="1" applyAlignment="1" applyProtection="1">
      <alignment horizontal="center" vertical="center"/>
    </xf>
    <xf numFmtId="0" fontId="27" fillId="5" borderId="21" xfId="1" applyFont="1" applyFill="1" applyBorder="1" applyAlignment="1" applyProtection="1">
      <alignment horizontal="center" vertical="center"/>
    </xf>
    <xf numFmtId="0" fontId="13" fillId="2" borderId="0" xfId="1" applyFont="1" applyFill="1" applyBorder="1" applyAlignment="1" applyProtection="1">
      <alignment horizontal="left" vertical="center" wrapText="1"/>
    </xf>
    <xf numFmtId="0" fontId="6" fillId="0" borderId="25" xfId="1" applyFont="1" applyBorder="1" applyAlignment="1" applyProtection="1">
      <alignment horizontal="center"/>
    </xf>
    <xf numFmtId="0" fontId="6" fillId="0" borderId="2" xfId="1" applyFont="1" applyBorder="1" applyAlignment="1" applyProtection="1">
      <alignment horizontal="center"/>
    </xf>
    <xf numFmtId="0" fontId="6" fillId="0" borderId="11" xfId="1" applyFont="1" applyBorder="1" applyAlignment="1" applyProtection="1">
      <alignment horizontal="center"/>
    </xf>
    <xf numFmtId="0" fontId="13" fillId="4" borderId="15" xfId="1" applyFont="1" applyFill="1" applyBorder="1" applyAlignment="1" applyProtection="1">
      <alignment horizontal="left" vertical="center" wrapText="1"/>
    </xf>
    <xf numFmtId="0" fontId="13" fillId="4" borderId="16" xfId="1" applyFont="1" applyFill="1" applyBorder="1" applyAlignment="1" applyProtection="1">
      <alignment horizontal="left" vertical="center" wrapText="1"/>
    </xf>
    <xf numFmtId="0" fontId="6" fillId="4" borderId="64" xfId="1" applyFont="1" applyFill="1" applyBorder="1" applyAlignment="1" applyProtection="1">
      <alignment horizontal="left"/>
      <protection locked="0"/>
    </xf>
    <xf numFmtId="0" fontId="12" fillId="0" borderId="22" xfId="1" applyNumberFormat="1" applyFont="1" applyBorder="1" applyAlignment="1" applyProtection="1">
      <alignment horizontal="left"/>
    </xf>
    <xf numFmtId="0" fontId="12" fillId="0" borderId="0" xfId="1" applyNumberFormat="1" applyFont="1" applyBorder="1" applyAlignment="1" applyProtection="1">
      <alignment horizontal="left"/>
    </xf>
    <xf numFmtId="0" fontId="12" fillId="0" borderId="18" xfId="1" applyFont="1" applyBorder="1" applyAlignment="1" applyProtection="1">
      <alignment horizontal="left"/>
    </xf>
    <xf numFmtId="0" fontId="12" fillId="0" borderId="72" xfId="1" applyFont="1" applyBorder="1" applyAlignment="1" applyProtection="1">
      <alignment horizontal="left"/>
    </xf>
    <xf numFmtId="0" fontId="5" fillId="4" borderId="0" xfId="1" applyFont="1" applyFill="1" applyBorder="1" applyAlignment="1" applyProtection="1">
      <alignment horizontal="center" wrapText="1"/>
    </xf>
    <xf numFmtId="0" fontId="0" fillId="4" borderId="0" xfId="0" applyFill="1" applyAlignment="1" applyProtection="1">
      <alignment wrapText="1"/>
    </xf>
    <xf numFmtId="0" fontId="25" fillId="4" borderId="2" xfId="0" applyFont="1" applyFill="1" applyBorder="1" applyAlignment="1" applyProtection="1">
      <alignment horizontal="center" wrapText="1"/>
    </xf>
    <xf numFmtId="0" fontId="10" fillId="4" borderId="2" xfId="0" applyFont="1" applyFill="1" applyBorder="1" applyAlignment="1" applyProtection="1">
      <alignment horizontal="center" wrapText="1"/>
    </xf>
    <xf numFmtId="0" fontId="26" fillId="5" borderId="0" xfId="0" applyFont="1" applyFill="1" applyBorder="1" applyAlignment="1" applyProtection="1">
      <alignment horizontal="center" vertical="center"/>
    </xf>
    <xf numFmtId="0" fontId="12" fillId="4" borderId="22" xfId="1" applyFont="1" applyFill="1" applyBorder="1" applyAlignment="1" applyProtection="1">
      <alignment horizontal="left"/>
    </xf>
    <xf numFmtId="0" fontId="12" fillId="4" borderId="0" xfId="1" applyFont="1" applyFill="1" applyBorder="1" applyAlignment="1" applyProtection="1">
      <alignment horizontal="left"/>
    </xf>
    <xf numFmtId="0" fontId="12" fillId="4" borderId="23" xfId="1" applyFont="1" applyFill="1" applyBorder="1" applyAlignment="1" applyProtection="1">
      <alignment horizontal="left"/>
    </xf>
    <xf numFmtId="0" fontId="6" fillId="4" borderId="69" xfId="1" applyFont="1" applyFill="1" applyBorder="1" applyAlignment="1" applyProtection="1">
      <alignment horizontal="left"/>
      <protection locked="0"/>
    </xf>
    <xf numFmtId="0" fontId="24" fillId="4" borderId="55" xfId="0" quotePrefix="1" applyNumberFormat="1" applyFont="1" applyFill="1" applyBorder="1" applyAlignment="1" applyProtection="1">
      <alignment horizontal="left" vertical="center" wrapText="1"/>
    </xf>
    <xf numFmtId="0" fontId="24" fillId="4" borderId="14" xfId="0" quotePrefix="1" applyNumberFormat="1" applyFont="1" applyFill="1" applyBorder="1" applyAlignment="1" applyProtection="1">
      <alignment horizontal="left" vertical="center" wrapText="1"/>
    </xf>
    <xf numFmtId="0" fontId="24" fillId="4" borderId="64" xfId="0" quotePrefix="1" applyNumberFormat="1" applyFont="1" applyFill="1" applyBorder="1" applyAlignment="1" applyProtection="1">
      <alignment horizontal="left" vertical="center" wrapText="1"/>
    </xf>
    <xf numFmtId="0" fontId="69" fillId="0" borderId="15" xfId="0" applyNumberFormat="1" applyFont="1" applyFill="1" applyBorder="1" applyAlignment="1" applyProtection="1">
      <alignment horizontal="center" vertical="center" textRotation="90"/>
    </xf>
    <xf numFmtId="0" fontId="69" fillId="0" borderId="16" xfId="0" applyNumberFormat="1" applyFont="1" applyFill="1" applyBorder="1" applyAlignment="1" applyProtection="1">
      <alignment horizontal="center" vertical="center" textRotation="90"/>
    </xf>
    <xf numFmtId="0" fontId="69" fillId="0" borderId="8" xfId="0" applyNumberFormat="1" applyFont="1" applyFill="1" applyBorder="1" applyAlignment="1" applyProtection="1">
      <alignment horizontal="center" vertical="center" textRotation="90"/>
    </xf>
    <xf numFmtId="0" fontId="69" fillId="0" borderId="22" xfId="0" applyNumberFormat="1" applyFont="1" applyFill="1" applyBorder="1" applyAlignment="1" applyProtection="1">
      <alignment horizontal="center" vertical="center" textRotation="90"/>
    </xf>
    <xf numFmtId="0" fontId="69" fillId="0" borderId="0" xfId="0" applyNumberFormat="1" applyFont="1" applyFill="1" applyBorder="1" applyAlignment="1" applyProtection="1">
      <alignment horizontal="center" vertical="center" textRotation="90"/>
    </xf>
    <xf numFmtId="0" fontId="69" fillId="0" borderId="23" xfId="0" applyNumberFormat="1" applyFont="1" applyFill="1" applyBorder="1" applyAlignment="1" applyProtection="1">
      <alignment horizontal="center" vertical="center" textRotation="90"/>
    </xf>
    <xf numFmtId="0" fontId="69" fillId="0" borderId="25" xfId="0" applyNumberFormat="1" applyFont="1" applyFill="1" applyBorder="1" applyAlignment="1" applyProtection="1">
      <alignment horizontal="center" vertical="center" textRotation="90"/>
    </xf>
    <xf numFmtId="0" fontId="69" fillId="0" borderId="2" xfId="0" applyNumberFormat="1" applyFont="1" applyFill="1" applyBorder="1" applyAlignment="1" applyProtection="1">
      <alignment horizontal="center" vertical="center" textRotation="90"/>
    </xf>
    <xf numFmtId="0" fontId="69" fillId="0" borderId="11" xfId="0" applyNumberFormat="1" applyFont="1" applyFill="1" applyBorder="1" applyAlignment="1" applyProtection="1">
      <alignment horizontal="center" vertical="center" textRotation="90"/>
    </xf>
    <xf numFmtId="0" fontId="27" fillId="14" borderId="19" xfId="1" applyFont="1" applyFill="1" applyBorder="1" applyAlignment="1" applyProtection="1">
      <alignment horizontal="center" vertical="center"/>
    </xf>
    <xf numFmtId="0" fontId="27" fillId="14" borderId="20" xfId="1" applyFont="1" applyFill="1" applyBorder="1" applyAlignment="1" applyProtection="1">
      <alignment horizontal="center" vertical="center"/>
    </xf>
    <xf numFmtId="0" fontId="27" fillId="14" borderId="21" xfId="1" applyFont="1" applyFill="1" applyBorder="1" applyAlignment="1" applyProtection="1">
      <alignment horizontal="center" vertical="center"/>
    </xf>
    <xf numFmtId="0" fontId="67" fillId="4" borderId="19" xfId="1" applyFont="1" applyFill="1" applyBorder="1" applyAlignment="1" applyProtection="1">
      <alignment horizontal="center" vertical="center" wrapText="1"/>
    </xf>
    <xf numFmtId="0" fontId="67" fillId="4" borderId="20" xfId="1" applyFont="1" applyFill="1" applyBorder="1" applyAlignment="1" applyProtection="1">
      <alignment horizontal="center" vertical="center" wrapText="1"/>
    </xf>
    <xf numFmtId="0" fontId="67" fillId="4" borderId="21" xfId="1" applyFont="1" applyFill="1" applyBorder="1" applyAlignment="1" applyProtection="1">
      <alignment horizontal="center" vertical="center" wrapText="1"/>
    </xf>
    <xf numFmtId="0" fontId="51" fillId="14" borderId="15" xfId="3" applyFont="1" applyFill="1" applyBorder="1" applyAlignment="1" applyProtection="1">
      <alignment horizontal="center" vertical="center"/>
    </xf>
    <xf numFmtId="0" fontId="51" fillId="14" borderId="16" xfId="3" applyFont="1" applyFill="1" applyBorder="1" applyAlignment="1" applyProtection="1">
      <alignment horizontal="center" vertical="center"/>
    </xf>
    <xf numFmtId="0" fontId="51" fillId="14" borderId="8" xfId="3" applyFont="1" applyFill="1" applyBorder="1" applyAlignment="1" applyProtection="1">
      <alignment horizontal="center" vertical="center"/>
    </xf>
    <xf numFmtId="0" fontId="51" fillId="14" borderId="22" xfId="3" applyFont="1" applyFill="1" applyBorder="1" applyAlignment="1" applyProtection="1">
      <alignment horizontal="center" vertical="center"/>
    </xf>
    <xf numFmtId="0" fontId="51" fillId="14" borderId="0" xfId="3" applyFont="1" applyFill="1" applyBorder="1" applyAlignment="1" applyProtection="1">
      <alignment horizontal="center" vertical="center"/>
    </xf>
    <xf numFmtId="0" fontId="51" fillId="14" borderId="23" xfId="3" applyFont="1" applyFill="1" applyBorder="1" applyAlignment="1" applyProtection="1">
      <alignment horizontal="center" vertical="center"/>
    </xf>
    <xf numFmtId="0" fontId="69" fillId="0" borderId="15" xfId="0" applyFont="1" applyFill="1" applyBorder="1" applyAlignment="1" applyProtection="1">
      <alignment horizontal="center" vertical="center" textRotation="90"/>
    </xf>
    <xf numFmtId="0" fontId="69" fillId="0" borderId="16" xfId="0" applyFont="1" applyFill="1" applyBorder="1" applyAlignment="1" applyProtection="1">
      <alignment horizontal="center" vertical="center" textRotation="90"/>
    </xf>
    <xf numFmtId="0" fontId="69" fillId="0" borderId="8" xfId="0" applyFont="1" applyFill="1" applyBorder="1" applyAlignment="1" applyProtection="1">
      <alignment horizontal="center" vertical="center" textRotation="90"/>
    </xf>
    <xf numFmtId="0" fontId="69" fillId="0" borderId="22" xfId="0" applyFont="1" applyFill="1" applyBorder="1" applyAlignment="1" applyProtection="1">
      <alignment horizontal="center" vertical="center" textRotation="90"/>
    </xf>
    <xf numFmtId="0" fontId="69" fillId="0" borderId="0" xfId="0" applyFont="1" applyFill="1" applyBorder="1" applyAlignment="1" applyProtection="1">
      <alignment horizontal="center" vertical="center" textRotation="90"/>
    </xf>
    <xf numFmtId="0" fontId="69" fillId="0" borderId="23" xfId="0" applyFont="1" applyFill="1" applyBorder="1" applyAlignment="1" applyProtection="1">
      <alignment horizontal="center" vertical="center" textRotation="90"/>
    </xf>
    <xf numFmtId="0" fontId="69" fillId="0" borderId="25" xfId="0" applyFont="1" applyFill="1" applyBorder="1" applyAlignment="1" applyProtection="1">
      <alignment horizontal="center" vertical="center" textRotation="90"/>
    </xf>
    <xf numFmtId="0" fontId="69" fillId="0" borderId="2" xfId="0" applyFont="1" applyFill="1" applyBorder="1" applyAlignment="1" applyProtection="1">
      <alignment horizontal="center" vertical="center" textRotation="90"/>
    </xf>
    <xf numFmtId="0" fontId="69" fillId="0" borderId="11" xfId="0" applyFont="1" applyFill="1" applyBorder="1" applyAlignment="1" applyProtection="1">
      <alignment horizontal="center" vertical="center" textRotation="90"/>
    </xf>
    <xf numFmtId="0" fontId="42" fillId="11" borderId="0" xfId="0" applyNumberFormat="1" applyFont="1" applyFill="1" applyBorder="1" applyAlignment="1" applyProtection="1">
      <alignment horizontal="center" vertical="center" wrapText="1"/>
    </xf>
    <xf numFmtId="0" fontId="42" fillId="11" borderId="23" xfId="0" applyNumberFormat="1" applyFont="1" applyFill="1" applyBorder="1" applyAlignment="1" applyProtection="1">
      <alignment horizontal="center" vertical="center" wrapText="1"/>
    </xf>
    <xf numFmtId="0" fontId="56" fillId="11" borderId="16" xfId="0" applyNumberFormat="1" applyFont="1" applyFill="1" applyBorder="1" applyAlignment="1" applyProtection="1">
      <alignment horizontal="right" vertical="center" wrapText="1"/>
    </xf>
    <xf numFmtId="0" fontId="56" fillId="11" borderId="8" xfId="0" applyNumberFormat="1" applyFont="1" applyFill="1" applyBorder="1" applyAlignment="1" applyProtection="1">
      <alignment horizontal="right" vertical="center" wrapText="1"/>
    </xf>
    <xf numFmtId="0" fontId="42" fillId="11" borderId="2" xfId="0" applyNumberFormat="1" applyFont="1" applyFill="1" applyBorder="1" applyAlignment="1" applyProtection="1">
      <alignment horizontal="center" vertical="center" wrapText="1"/>
    </xf>
    <xf numFmtId="0" fontId="42" fillId="11" borderId="11" xfId="0" applyNumberFormat="1" applyFont="1" applyFill="1" applyBorder="1" applyAlignment="1" applyProtection="1">
      <alignment horizontal="center" vertical="center" wrapText="1"/>
    </xf>
    <xf numFmtId="0" fontId="48" fillId="0" borderId="81" xfId="0" applyNumberFormat="1" applyFont="1" applyFill="1" applyBorder="1" applyAlignment="1" applyProtection="1">
      <alignment horizontal="center" vertical="center" wrapText="1"/>
    </xf>
    <xf numFmtId="0" fontId="48" fillId="0" borderId="17"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0" xfId="0" applyNumberFormat="1" applyFont="1" applyFill="1" applyBorder="1" applyAlignment="1" applyProtection="1">
      <alignment horizontal="center" vertical="center" wrapText="1"/>
    </xf>
    <xf numFmtId="0" fontId="48" fillId="0" borderId="25"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center" vertical="center" wrapText="1"/>
    </xf>
    <xf numFmtId="0" fontId="48" fillId="0" borderId="16" xfId="0" applyFont="1" applyBorder="1" applyAlignment="1" applyProtection="1">
      <alignment horizontal="right" vertical="top" wrapText="1"/>
    </xf>
    <xf numFmtId="0" fontId="48" fillId="0" borderId="10" xfId="0" applyNumberFormat="1" applyFont="1" applyFill="1" applyBorder="1" applyAlignment="1" applyProtection="1">
      <alignment horizontal="center" vertical="center" wrapText="1"/>
    </xf>
    <xf numFmtId="0" fontId="48" fillId="0" borderId="4" xfId="0" applyNumberFormat="1" applyFont="1" applyFill="1" applyBorder="1" applyAlignment="1" applyProtection="1">
      <alignment horizontal="center" vertical="center" wrapText="1"/>
    </xf>
    <xf numFmtId="2" fontId="48" fillId="13" borderId="66" xfId="0" applyNumberFormat="1" applyFont="1" applyFill="1" applyBorder="1" applyAlignment="1" applyProtection="1">
      <alignment horizontal="left" vertical="top" wrapText="1"/>
      <protection locked="0"/>
    </xf>
    <xf numFmtId="2" fontId="48" fillId="13" borderId="68" xfId="0" applyNumberFormat="1" applyFont="1" applyFill="1" applyBorder="1" applyAlignment="1" applyProtection="1">
      <alignment horizontal="left" vertical="top" wrapText="1"/>
      <protection locked="0"/>
    </xf>
    <xf numFmtId="0" fontId="0" fillId="0" borderId="15" xfId="0" applyBorder="1" applyAlignment="1">
      <alignment horizontal="center" wrapText="1"/>
    </xf>
    <xf numFmtId="0" fontId="0" fillId="0" borderId="16" xfId="0" applyBorder="1" applyAlignment="1">
      <alignment horizontal="center" wrapText="1"/>
    </xf>
    <xf numFmtId="0" fontId="0" fillId="0" borderId="8" xfId="0" applyBorder="1" applyAlignment="1">
      <alignment horizontal="center" wrapText="1"/>
    </xf>
    <xf numFmtId="0" fontId="0" fillId="0" borderId="22" xfId="0" applyBorder="1" applyAlignment="1">
      <alignment horizontal="center" wrapText="1"/>
    </xf>
    <xf numFmtId="0" fontId="0" fillId="0" borderId="0" xfId="0" applyBorder="1" applyAlignment="1">
      <alignment horizontal="center" wrapText="1"/>
    </xf>
    <xf numFmtId="0" fontId="0" fillId="0" borderId="23" xfId="0" applyBorder="1" applyAlignment="1">
      <alignment horizontal="center" wrapText="1"/>
    </xf>
    <xf numFmtId="0" fontId="0" fillId="0" borderId="25" xfId="0" applyBorder="1" applyAlignment="1">
      <alignment horizontal="center" wrapText="1"/>
    </xf>
    <xf numFmtId="0" fontId="0" fillId="0" borderId="2" xfId="0" applyBorder="1" applyAlignment="1">
      <alignment horizontal="center" wrapText="1"/>
    </xf>
    <xf numFmtId="0" fontId="0" fillId="0" borderId="11" xfId="0" applyBorder="1" applyAlignment="1">
      <alignment horizontal="center" wrapText="1"/>
    </xf>
    <xf numFmtId="2" fontId="48" fillId="13" borderId="2" xfId="0" applyNumberFormat="1" applyFont="1" applyFill="1" applyBorder="1" applyAlignment="1" applyProtection="1">
      <alignment horizontal="center" vertical="center" wrapText="1"/>
      <protection locked="0"/>
    </xf>
    <xf numFmtId="2" fontId="48" fillId="13" borderId="11" xfId="0" applyNumberFormat="1" applyFont="1" applyFill="1" applyBorder="1" applyAlignment="1" applyProtection="1">
      <alignment horizontal="center" vertical="center" wrapText="1"/>
      <protection locked="0"/>
    </xf>
    <xf numFmtId="2" fontId="48" fillId="0" borderId="1" xfId="0" applyNumberFormat="1" applyFont="1" applyFill="1" applyBorder="1" applyAlignment="1" applyProtection="1">
      <alignment horizontal="left" vertical="center" wrapText="1"/>
    </xf>
    <xf numFmtId="2" fontId="48" fillId="0" borderId="69" xfId="0" applyNumberFormat="1" applyFont="1" applyFill="1" applyBorder="1" applyAlignment="1" applyProtection="1">
      <alignment horizontal="left" vertical="center" wrapText="1"/>
    </xf>
    <xf numFmtId="2" fontId="48" fillId="0" borderId="70" xfId="0" applyNumberFormat="1" applyFont="1" applyFill="1" applyBorder="1" applyAlignment="1" applyProtection="1">
      <alignment horizontal="left" vertical="center" wrapText="1"/>
    </xf>
    <xf numFmtId="2" fontId="48" fillId="0" borderId="71" xfId="0" applyNumberFormat="1" applyFont="1" applyFill="1" applyBorder="1" applyAlignment="1" applyProtection="1">
      <alignment horizontal="left" vertical="center" wrapText="1"/>
    </xf>
    <xf numFmtId="2" fontId="51" fillId="12" borderId="70" xfId="0" applyNumberFormat="1" applyFont="1" applyFill="1" applyBorder="1" applyAlignment="1" applyProtection="1">
      <alignment horizontal="left" vertical="center" wrapText="1"/>
    </xf>
    <xf numFmtId="2" fontId="51" fillId="12" borderId="52" xfId="0" applyNumberFormat="1" applyFont="1" applyFill="1" applyBorder="1" applyAlignment="1" applyProtection="1">
      <alignment horizontal="left" vertical="center" wrapText="1"/>
    </xf>
    <xf numFmtId="2" fontId="51" fillId="12" borderId="59" xfId="0" applyNumberFormat="1" applyFont="1" applyFill="1" applyBorder="1" applyAlignment="1" applyProtection="1">
      <alignment horizontal="left" vertical="center" wrapText="1"/>
    </xf>
    <xf numFmtId="2" fontId="51" fillId="12" borderId="8" xfId="0" applyNumberFormat="1" applyFont="1" applyFill="1" applyBorder="1" applyAlignment="1" applyProtection="1">
      <alignment horizontal="left" vertical="center" wrapText="1"/>
    </xf>
    <xf numFmtId="2" fontId="48" fillId="0" borderId="9" xfId="0" applyNumberFormat="1" applyFont="1" applyFill="1" applyBorder="1" applyAlignment="1" applyProtection="1">
      <alignment horizontal="left" vertical="center" wrapText="1"/>
    </xf>
    <xf numFmtId="2" fontId="48" fillId="0" borderId="60" xfId="0" applyNumberFormat="1" applyFont="1" applyFill="1" applyBorder="1" applyAlignment="1" applyProtection="1">
      <alignment horizontal="left" vertical="center" wrapText="1"/>
    </xf>
    <xf numFmtId="2" fontId="48" fillId="0" borderId="42" xfId="0" applyNumberFormat="1" applyFont="1" applyFill="1" applyBorder="1" applyAlignment="1" applyProtection="1">
      <alignment horizontal="left" vertical="center" wrapText="1"/>
    </xf>
    <xf numFmtId="2" fontId="48" fillId="0" borderId="43" xfId="0" applyNumberFormat="1" applyFont="1" applyFill="1" applyBorder="1" applyAlignment="1" applyProtection="1">
      <alignment horizontal="left" vertical="center" wrapText="1"/>
    </xf>
    <xf numFmtId="2" fontId="51" fillId="12" borderId="12" xfId="0" applyNumberFormat="1" applyFont="1" applyFill="1" applyBorder="1" applyAlignment="1" applyProtection="1">
      <alignment horizontal="left" vertical="center" wrapText="1"/>
    </xf>
    <xf numFmtId="2" fontId="51" fillId="12" borderId="69" xfId="0" applyNumberFormat="1" applyFont="1" applyFill="1" applyBorder="1" applyAlignment="1" applyProtection="1">
      <alignment horizontal="left" vertical="center" wrapText="1"/>
    </xf>
    <xf numFmtId="2" fontId="48" fillId="0" borderId="58" xfId="0" applyNumberFormat="1" applyFont="1" applyFill="1" applyBorder="1" applyAlignment="1" applyProtection="1">
      <alignment horizontal="left" vertical="center" wrapText="1"/>
    </xf>
    <xf numFmtId="2" fontId="48" fillId="0" borderId="72" xfId="0" applyNumberFormat="1" applyFont="1" applyFill="1" applyBorder="1" applyAlignment="1" applyProtection="1">
      <alignment horizontal="left" vertical="center" wrapText="1"/>
    </xf>
    <xf numFmtId="2" fontId="48" fillId="0" borderId="47" xfId="0" applyNumberFormat="1" applyFont="1" applyFill="1" applyBorder="1" applyAlignment="1" applyProtection="1">
      <alignment horizontal="left" vertical="center" wrapText="1"/>
    </xf>
    <xf numFmtId="0" fontId="48" fillId="4" borderId="0" xfId="0" applyFont="1" applyFill="1" applyBorder="1" applyAlignment="1" applyProtection="1">
      <alignment horizontal="center" vertical="center" wrapText="1"/>
    </xf>
    <xf numFmtId="0" fontId="48" fillId="4" borderId="4" xfId="0" applyFont="1" applyFill="1" applyBorder="1" applyAlignment="1" applyProtection="1">
      <alignment horizontal="center" vertical="center" wrapText="1"/>
    </xf>
    <xf numFmtId="0" fontId="48" fillId="4" borderId="2" xfId="0" applyFont="1" applyFill="1" applyBorder="1" applyAlignment="1" applyProtection="1">
      <alignment horizontal="center" vertical="center" wrapText="1"/>
    </xf>
    <xf numFmtId="0" fontId="48" fillId="4" borderId="10" xfId="0" applyFont="1" applyFill="1" applyBorder="1" applyAlignment="1" applyProtection="1">
      <alignment horizontal="center" vertical="center" wrapText="1"/>
    </xf>
    <xf numFmtId="2" fontId="51" fillId="12" borderId="71" xfId="0" applyNumberFormat="1" applyFont="1" applyFill="1" applyBorder="1" applyAlignment="1" applyProtection="1">
      <alignment horizontal="left" vertical="center" wrapText="1"/>
    </xf>
    <xf numFmtId="2" fontId="51" fillId="12" borderId="1" xfId="0" applyNumberFormat="1" applyFont="1" applyFill="1" applyBorder="1" applyAlignment="1" applyProtection="1">
      <alignment horizontal="left" vertical="center" wrapText="1"/>
    </xf>
    <xf numFmtId="0" fontId="48" fillId="0" borderId="22"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25" xfId="0" applyFont="1" applyFill="1" applyBorder="1" applyAlignment="1" applyProtection="1">
      <alignment horizontal="center" vertical="center" wrapText="1"/>
    </xf>
    <xf numFmtId="0" fontId="48" fillId="0" borderId="2" xfId="0" applyFont="1" applyFill="1" applyBorder="1" applyAlignment="1" applyProtection="1">
      <alignment horizontal="center" vertical="center" wrapText="1"/>
    </xf>
    <xf numFmtId="2" fontId="51" fillId="12" borderId="50" xfId="0" applyNumberFormat="1" applyFont="1" applyFill="1" applyBorder="1" applyAlignment="1" applyProtection="1">
      <alignment horizontal="left" vertical="center" wrapText="1"/>
    </xf>
    <xf numFmtId="2" fontId="51" fillId="12" borderId="51" xfId="0" applyNumberFormat="1" applyFont="1" applyFill="1" applyBorder="1" applyAlignment="1" applyProtection="1">
      <alignment horizontal="left" vertical="center" wrapText="1"/>
    </xf>
    <xf numFmtId="0" fontId="48" fillId="0" borderId="57" xfId="0" applyNumberFormat="1" applyFont="1" applyFill="1" applyBorder="1" applyAlignment="1" applyProtection="1">
      <alignment horizontal="center" vertical="center" wrapText="1"/>
    </xf>
    <xf numFmtId="2" fontId="48" fillId="0" borderId="53" xfId="0" applyNumberFormat="1" applyFont="1" applyFill="1" applyBorder="1" applyAlignment="1" applyProtection="1">
      <alignment horizontal="left" vertical="center" wrapText="1"/>
    </xf>
    <xf numFmtId="2" fontId="48" fillId="0" borderId="23" xfId="0" applyNumberFormat="1" applyFont="1" applyFill="1" applyBorder="1" applyAlignment="1" applyProtection="1">
      <alignment horizontal="left" vertical="center" wrapText="1"/>
    </xf>
    <xf numFmtId="0" fontId="51" fillId="8" borderId="49" xfId="3" applyFont="1" applyFill="1" applyBorder="1" applyAlignment="1" applyProtection="1">
      <alignment horizontal="center" vertical="center" wrapText="1"/>
    </xf>
    <xf numFmtId="0" fontId="51" fillId="8" borderId="50" xfId="3" applyFont="1" applyFill="1" applyBorder="1" applyAlignment="1" applyProtection="1">
      <alignment horizontal="center" vertical="center" wrapText="1"/>
    </xf>
    <xf numFmtId="0" fontId="49" fillId="3" borderId="50" xfId="3" applyFont="1" applyFill="1" applyBorder="1" applyAlignment="1" applyProtection="1">
      <alignment horizontal="center" vertical="center" wrapText="1"/>
    </xf>
    <xf numFmtId="0" fontId="51" fillId="8" borderId="44" xfId="0" applyNumberFormat="1" applyFont="1" applyFill="1" applyBorder="1" applyAlignment="1" applyProtection="1">
      <alignment horizontal="center" vertical="center"/>
    </xf>
    <xf numFmtId="0" fontId="51" fillId="8" borderId="5" xfId="0" applyNumberFormat="1" applyFont="1" applyFill="1" applyBorder="1" applyAlignment="1" applyProtection="1">
      <alignment horizontal="center" vertical="center"/>
    </xf>
    <xf numFmtId="2" fontId="51" fillId="12" borderId="12" xfId="0" applyNumberFormat="1" applyFont="1" applyFill="1" applyBorder="1" applyAlignment="1" applyProtection="1">
      <alignment horizontal="left" vertical="center" wrapText="1"/>
      <protection locked="0"/>
    </xf>
    <xf numFmtId="2" fontId="51" fillId="12" borderId="69" xfId="0" applyNumberFormat="1" applyFont="1" applyFill="1" applyBorder="1" applyAlignment="1" applyProtection="1">
      <alignment horizontal="left" vertical="center" wrapText="1"/>
      <protection locked="0"/>
    </xf>
    <xf numFmtId="0" fontId="47" fillId="0" borderId="20" xfId="0" applyFont="1" applyFill="1" applyBorder="1" applyAlignment="1" applyProtection="1">
      <alignment horizontal="left" vertical="center" wrapText="1"/>
    </xf>
    <xf numFmtId="0" fontId="47" fillId="0" borderId="82" xfId="0" applyFont="1" applyFill="1" applyBorder="1" applyAlignment="1" applyProtection="1">
      <alignment horizontal="left" vertical="center" wrapText="1"/>
    </xf>
    <xf numFmtId="0" fontId="54" fillId="0" borderId="2" xfId="0" applyFont="1" applyBorder="1" applyAlignment="1" applyProtection="1">
      <alignment horizontal="center" vertical="top" wrapText="1"/>
    </xf>
    <xf numFmtId="0" fontId="47" fillId="10" borderId="49" xfId="3" applyFont="1" applyFill="1" applyBorder="1" applyAlignment="1" applyProtection="1">
      <alignment horizontal="left" vertical="center"/>
    </xf>
    <xf numFmtId="0" fontId="47" fillId="10" borderId="50" xfId="3" applyFont="1" applyFill="1" applyBorder="1" applyAlignment="1" applyProtection="1">
      <alignment horizontal="left" vertical="center"/>
    </xf>
    <xf numFmtId="0" fontId="47" fillId="10" borderId="51" xfId="3" applyFont="1" applyFill="1" applyBorder="1" applyAlignment="1" applyProtection="1">
      <alignment horizontal="left" vertical="center"/>
    </xf>
    <xf numFmtId="0" fontId="24" fillId="0" borderId="46" xfId="3" applyFont="1" applyFill="1" applyBorder="1" applyAlignment="1" applyProtection="1">
      <alignment horizontal="left" vertical="center" wrapText="1"/>
    </xf>
    <xf numFmtId="0" fontId="24" fillId="0" borderId="47" xfId="3" applyFont="1" applyFill="1" applyBorder="1" applyAlignment="1" applyProtection="1">
      <alignment horizontal="left" vertical="center" wrapText="1"/>
    </xf>
    <xf numFmtId="0" fontId="24" fillId="0" borderId="48" xfId="3" applyFont="1" applyFill="1" applyBorder="1" applyAlignment="1" applyProtection="1">
      <alignment horizontal="left" vertical="center" wrapText="1"/>
    </xf>
    <xf numFmtId="0" fontId="24" fillId="0" borderId="63"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51" fillId="18" borderId="59" xfId="0" applyNumberFormat="1" applyFont="1" applyFill="1" applyBorder="1" applyAlignment="1" applyProtection="1">
      <alignment horizontal="left" vertical="center" wrapText="1"/>
    </xf>
    <xf numFmtId="0" fontId="51" fillId="18" borderId="16" xfId="0" applyNumberFormat="1" applyFont="1" applyFill="1" applyBorder="1" applyAlignment="1" applyProtection="1">
      <alignment horizontal="left" vertical="center" wrapText="1"/>
    </xf>
    <xf numFmtId="0" fontId="51" fillId="18" borderId="52" xfId="0" applyNumberFormat="1" applyFont="1" applyFill="1" applyBorder="1" applyAlignment="1" applyProtection="1">
      <alignment horizontal="left" vertical="center" wrapText="1"/>
    </xf>
    <xf numFmtId="0" fontId="51" fillId="18" borderId="71" xfId="0" applyNumberFormat="1" applyFont="1" applyFill="1" applyBorder="1" applyAlignment="1" applyProtection="1">
      <alignment horizontal="left" vertical="center" wrapText="1"/>
    </xf>
    <xf numFmtId="2" fontId="48" fillId="9" borderId="58" xfId="0" applyNumberFormat="1" applyFont="1" applyFill="1" applyBorder="1" applyAlignment="1" applyProtection="1">
      <alignment horizontal="left" vertical="center" wrapText="1"/>
    </xf>
    <xf numFmtId="2" fontId="48" fillId="9" borderId="57" xfId="0" applyNumberFormat="1" applyFont="1" applyFill="1" applyBorder="1" applyAlignment="1" applyProtection="1">
      <alignment horizontal="left" vertical="center" wrapText="1"/>
    </xf>
    <xf numFmtId="0" fontId="45" fillId="11" borderId="59" xfId="0" applyFont="1" applyFill="1" applyBorder="1" applyAlignment="1" applyProtection="1">
      <alignment horizontal="center" vertical="center" wrapText="1"/>
    </xf>
    <xf numFmtId="0" fontId="45" fillId="11" borderId="16" xfId="0" applyFont="1" applyFill="1" applyBorder="1" applyAlignment="1" applyProtection="1">
      <alignment horizontal="center" vertical="center" wrapText="1"/>
    </xf>
    <xf numFmtId="0" fontId="45" fillId="11" borderId="53" xfId="0" applyFont="1" applyFill="1" applyBorder="1" applyAlignment="1" applyProtection="1">
      <alignment horizontal="center" vertical="center" wrapText="1"/>
    </xf>
    <xf numFmtId="0" fontId="45" fillId="11" borderId="0" xfId="0" applyFont="1" applyFill="1" applyBorder="1" applyAlignment="1" applyProtection="1">
      <alignment horizontal="center" vertical="center" wrapText="1"/>
    </xf>
    <xf numFmtId="0" fontId="45" fillId="11" borderId="60" xfId="0" applyFont="1" applyFill="1" applyBorder="1" applyAlignment="1" applyProtection="1">
      <alignment horizontal="center" vertical="center" wrapText="1"/>
    </xf>
    <xf numFmtId="0" fontId="45" fillId="11" borderId="2" xfId="0" applyFont="1" applyFill="1" applyBorder="1" applyAlignment="1" applyProtection="1">
      <alignment horizontal="center" vertical="center" wrapText="1"/>
    </xf>
    <xf numFmtId="2" fontId="48" fillId="9" borderId="55" xfId="0" applyNumberFormat="1" applyFont="1" applyFill="1" applyBorder="1" applyAlignment="1" applyProtection="1">
      <alignment horizontal="left" vertical="center" wrapText="1"/>
    </xf>
    <xf numFmtId="2" fontId="48" fillId="9" borderId="64" xfId="0" applyNumberFormat="1" applyFont="1" applyFill="1" applyBorder="1" applyAlignment="1" applyProtection="1">
      <alignment horizontal="left" vertical="center" wrapText="1"/>
    </xf>
    <xf numFmtId="2" fontId="51" fillId="12" borderId="73" xfId="0" applyNumberFormat="1" applyFont="1" applyFill="1" applyBorder="1" applyAlignment="1" applyProtection="1">
      <alignment horizontal="left" vertical="center" wrapText="1"/>
    </xf>
    <xf numFmtId="2" fontId="51" fillId="12" borderId="0" xfId="0" applyNumberFormat="1" applyFont="1" applyFill="1" applyBorder="1" applyAlignment="1" applyProtection="1">
      <alignment horizontal="left" vertical="center" wrapText="1"/>
    </xf>
    <xf numFmtId="2" fontId="51" fillId="12" borderId="23" xfId="0" applyNumberFormat="1" applyFont="1" applyFill="1" applyBorder="1" applyAlignment="1" applyProtection="1">
      <alignment horizontal="left" vertical="center" wrapText="1"/>
    </xf>
    <xf numFmtId="2" fontId="48" fillId="0" borderId="4" xfId="0" applyNumberFormat="1" applyFont="1" applyFill="1" applyBorder="1" applyAlignment="1" applyProtection="1">
      <alignment horizontal="left" vertical="center" wrapText="1"/>
    </xf>
    <xf numFmtId="2" fontId="51" fillId="12" borderId="77" xfId="0" applyNumberFormat="1" applyFont="1" applyFill="1" applyBorder="1" applyAlignment="1" applyProtection="1">
      <alignment horizontal="left" vertical="center" wrapText="1"/>
    </xf>
    <xf numFmtId="2" fontId="51" fillId="12" borderId="78" xfId="0" applyNumberFormat="1" applyFont="1" applyFill="1" applyBorder="1" applyAlignment="1" applyProtection="1">
      <alignment horizontal="left" vertical="center" wrapText="1"/>
    </xf>
    <xf numFmtId="2" fontId="51" fillId="12" borderId="9" xfId="0" applyNumberFormat="1" applyFont="1" applyFill="1" applyBorder="1" applyAlignment="1" applyProtection="1">
      <alignment horizontal="left" vertical="center" wrapText="1"/>
    </xf>
    <xf numFmtId="2" fontId="51" fillId="12" borderId="85" xfId="0" applyNumberFormat="1" applyFont="1" applyFill="1" applyBorder="1" applyAlignment="1" applyProtection="1">
      <alignment horizontal="left" vertical="center" wrapText="1"/>
    </xf>
    <xf numFmtId="2" fontId="48" fillId="0" borderId="55" xfId="0" applyNumberFormat="1" applyFont="1" applyFill="1" applyBorder="1" applyAlignment="1" applyProtection="1">
      <alignment horizontal="left" vertical="center" wrapText="1"/>
    </xf>
    <xf numFmtId="2" fontId="48" fillId="0" borderId="14" xfId="0" applyNumberFormat="1" applyFont="1" applyFill="1" applyBorder="1" applyAlignment="1" applyProtection="1">
      <alignment horizontal="left" vertical="center" wrapText="1"/>
    </xf>
    <xf numFmtId="2" fontId="48" fillId="0" borderId="13" xfId="0" applyNumberFormat="1" applyFont="1" applyFill="1" applyBorder="1" applyAlignment="1" applyProtection="1">
      <alignment horizontal="left" vertical="center" wrapText="1"/>
    </xf>
    <xf numFmtId="0" fontId="48" fillId="0" borderId="80" xfId="0" applyFont="1" applyFill="1" applyBorder="1" applyAlignment="1" applyProtection="1">
      <alignment horizontal="center" vertical="center" wrapText="1"/>
    </xf>
    <xf numFmtId="0" fontId="48" fillId="0" borderId="65" xfId="0" applyFont="1" applyFill="1" applyBorder="1" applyAlignment="1" applyProtection="1">
      <alignment horizontal="center" vertical="center" wrapText="1"/>
    </xf>
    <xf numFmtId="0" fontId="48" fillId="0" borderId="10" xfId="0" applyFont="1" applyFill="1" applyBorder="1" applyAlignment="1" applyProtection="1">
      <alignment horizontal="center" vertical="center" wrapText="1"/>
    </xf>
    <xf numFmtId="2" fontId="48" fillId="0" borderId="59" xfId="0" applyNumberFormat="1" applyFont="1" applyFill="1" applyBorder="1" applyAlignment="1" applyProtection="1">
      <alignment horizontal="left" vertical="center" wrapText="1"/>
    </xf>
    <xf numFmtId="2" fontId="48" fillId="0" borderId="8" xfId="0" applyNumberFormat="1" applyFont="1" applyFill="1" applyBorder="1" applyAlignment="1" applyProtection="1">
      <alignment horizontal="left" vertical="center" wrapText="1"/>
    </xf>
    <xf numFmtId="0" fontId="48" fillId="0" borderId="80" xfId="0" applyNumberFormat="1" applyFont="1" applyFill="1" applyBorder="1" applyAlignment="1" applyProtection="1">
      <alignment horizontal="center" vertical="center" wrapText="1"/>
    </xf>
    <xf numFmtId="0" fontId="48" fillId="0" borderId="65" xfId="0" applyNumberFormat="1" applyFont="1" applyFill="1" applyBorder="1" applyAlignment="1" applyProtection="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2" xfId="0" applyBorder="1" applyAlignment="1">
      <alignment horizontal="left" wrapText="1"/>
    </xf>
    <xf numFmtId="0" fontId="51" fillId="17" borderId="19" xfId="0" applyFont="1" applyFill="1" applyBorder="1" applyAlignment="1">
      <alignment horizontal="center"/>
    </xf>
    <xf numFmtId="0" fontId="51" fillId="17" borderId="20" xfId="0" applyFont="1" applyFill="1" applyBorder="1" applyAlignment="1">
      <alignment horizontal="center"/>
    </xf>
    <xf numFmtId="0" fontId="51" fillId="17" borderId="21" xfId="0" applyFont="1" applyFill="1" applyBorder="1" applyAlignment="1">
      <alignment horizontal="center"/>
    </xf>
    <xf numFmtId="0" fontId="0" fillId="0" borderId="15" xfId="0" applyBorder="1" applyAlignment="1">
      <alignment horizontal="left" wrapText="1"/>
    </xf>
    <xf numFmtId="0" fontId="0" fillId="0" borderId="16" xfId="0" applyBorder="1" applyAlignment="1">
      <alignment horizontal="left" wrapText="1"/>
    </xf>
    <xf numFmtId="0" fontId="0" fillId="0" borderId="8"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5" xfId="0" applyBorder="1" applyAlignment="1">
      <alignment horizontal="left" wrapText="1"/>
    </xf>
    <xf numFmtId="0" fontId="0" fillId="0" borderId="11" xfId="0" applyBorder="1" applyAlignment="1">
      <alignment horizontal="left" wrapText="1"/>
    </xf>
    <xf numFmtId="0" fontId="0" fillId="0" borderId="17" xfId="0" applyBorder="1" applyAlignment="1">
      <alignment horizontal="center" wrapText="1"/>
    </xf>
    <xf numFmtId="0" fontId="0" fillId="0" borderId="72" xfId="0" applyBorder="1" applyAlignment="1">
      <alignment horizontal="center" wrapText="1"/>
    </xf>
    <xf numFmtId="0" fontId="76" fillId="0" borderId="22" xfId="0" applyFont="1" applyBorder="1" applyAlignment="1">
      <alignment horizontal="left"/>
    </xf>
    <xf numFmtId="2" fontId="48" fillId="0" borderId="64" xfId="0" applyNumberFormat="1" applyFont="1" applyFill="1" applyBorder="1" applyAlignment="1" applyProtection="1">
      <alignment horizontal="left" vertical="center" wrapText="1"/>
    </xf>
    <xf numFmtId="2" fontId="51" fillId="12" borderId="79" xfId="0" applyNumberFormat="1" applyFont="1" applyFill="1" applyBorder="1" applyAlignment="1" applyProtection="1">
      <alignment horizontal="left" vertical="center" wrapText="1"/>
    </xf>
    <xf numFmtId="2" fontId="48" fillId="0" borderId="10" xfId="0" applyNumberFormat="1" applyFont="1" applyFill="1" applyBorder="1" applyAlignment="1" applyProtection="1">
      <alignment horizontal="left" vertical="center" wrapText="1"/>
    </xf>
    <xf numFmtId="2" fontId="48" fillId="0" borderId="12" xfId="0" applyNumberFormat="1" applyFont="1" applyFill="1" applyBorder="1" applyAlignment="1" applyProtection="1">
      <alignment horizontal="left" vertical="center" wrapText="1"/>
    </xf>
    <xf numFmtId="2" fontId="48" fillId="0" borderId="3" xfId="0" applyNumberFormat="1" applyFont="1" applyFill="1" applyBorder="1" applyAlignment="1" applyProtection="1">
      <alignment horizontal="left" vertical="center" wrapText="1"/>
    </xf>
    <xf numFmtId="0" fontId="47" fillId="10" borderId="73" xfId="3" applyFont="1" applyFill="1" applyBorder="1" applyAlignment="1" applyProtection="1">
      <alignment horizontal="left" vertical="center"/>
    </xf>
    <xf numFmtId="0" fontId="47" fillId="10" borderId="52" xfId="3" applyFont="1" applyFill="1" applyBorder="1" applyAlignment="1" applyProtection="1">
      <alignment horizontal="left" vertical="center"/>
    </xf>
    <xf numFmtId="0" fontId="47" fillId="10" borderId="71" xfId="3" applyFont="1" applyFill="1" applyBorder="1" applyAlignment="1" applyProtection="1">
      <alignment horizontal="left" vertical="center"/>
    </xf>
    <xf numFmtId="0" fontId="24" fillId="0" borderId="80" xfId="3" applyFont="1" applyFill="1" applyBorder="1" applyAlignment="1" applyProtection="1">
      <alignment horizontal="left" vertical="center" wrapText="1"/>
    </xf>
    <xf numFmtId="0" fontId="24" fillId="0" borderId="65" xfId="3" applyFont="1" applyFill="1" applyBorder="1" applyAlignment="1" applyProtection="1">
      <alignment horizontal="left" vertical="center" wrapText="1"/>
    </xf>
    <xf numFmtId="0" fontId="24" fillId="0" borderId="68" xfId="3" applyFont="1" applyFill="1" applyBorder="1" applyAlignment="1" applyProtection="1">
      <alignment horizontal="left" vertical="center" wrapText="1"/>
    </xf>
    <xf numFmtId="0" fontId="51" fillId="8" borderId="73" xfId="3" applyFont="1" applyFill="1" applyBorder="1" applyAlignment="1" applyProtection="1">
      <alignment horizontal="center" vertical="center" wrapText="1"/>
    </xf>
    <xf numFmtId="0" fontId="51" fillId="8" borderId="52" xfId="3" applyFont="1" applyFill="1" applyBorder="1" applyAlignment="1" applyProtection="1">
      <alignment horizontal="center" vertical="center" wrapText="1"/>
    </xf>
    <xf numFmtId="0" fontId="51" fillId="8" borderId="83" xfId="3" applyFont="1" applyFill="1" applyBorder="1" applyAlignment="1" applyProtection="1">
      <alignment horizontal="center" vertical="center" wrapText="1"/>
    </xf>
    <xf numFmtId="0" fontId="49" fillId="3" borderId="70" xfId="3" applyFont="1" applyFill="1" applyBorder="1" applyAlignment="1" applyProtection="1">
      <alignment horizontal="center" vertical="center" wrapText="1"/>
    </xf>
    <xf numFmtId="0" fontId="49" fillId="3" borderId="52" xfId="3" applyFont="1" applyFill="1" applyBorder="1" applyAlignment="1" applyProtection="1">
      <alignment horizontal="center" vertical="center" wrapText="1"/>
    </xf>
    <xf numFmtId="0" fontId="49" fillId="3" borderId="83" xfId="3" applyFont="1" applyFill="1" applyBorder="1" applyAlignment="1" applyProtection="1">
      <alignment horizontal="center" vertical="center" wrapText="1"/>
    </xf>
    <xf numFmtId="0" fontId="51" fillId="12" borderId="59" xfId="0" applyNumberFormat="1" applyFont="1" applyFill="1" applyBorder="1" applyAlignment="1" applyProtection="1">
      <alignment horizontal="left" vertical="center" wrapText="1"/>
    </xf>
    <xf numFmtId="0" fontId="51" fillId="12" borderId="16" xfId="0" applyNumberFormat="1" applyFont="1" applyFill="1" applyBorder="1" applyAlignment="1" applyProtection="1">
      <alignment horizontal="left" vertical="center" wrapText="1"/>
    </xf>
    <xf numFmtId="0" fontId="51" fillId="12" borderId="8" xfId="0" applyNumberFormat="1" applyFont="1" applyFill="1" applyBorder="1" applyAlignment="1" applyProtection="1">
      <alignment horizontal="left" vertical="center" wrapText="1"/>
    </xf>
    <xf numFmtId="2" fontId="48" fillId="9" borderId="63" xfId="0" applyNumberFormat="1" applyFont="1" applyFill="1" applyBorder="1" applyAlignment="1" applyProtection="1">
      <alignment horizontal="left" vertical="center" wrapText="1"/>
    </xf>
    <xf numFmtId="0" fontId="0" fillId="0" borderId="82" xfId="0" applyBorder="1"/>
    <xf numFmtId="2" fontId="48" fillId="9" borderId="59" xfId="0" applyNumberFormat="1" applyFont="1" applyFill="1" applyBorder="1" applyAlignment="1" applyProtection="1">
      <alignment horizontal="left" vertical="center" wrapText="1"/>
    </xf>
    <xf numFmtId="2" fontId="48" fillId="9" borderId="8" xfId="0" applyNumberFormat="1" applyFont="1" applyFill="1" applyBorder="1" applyAlignment="1" applyProtection="1">
      <alignment horizontal="left" vertical="center" wrapText="1"/>
    </xf>
    <xf numFmtId="0" fontId="0" fillId="0" borderId="15" xfId="0" applyFill="1" applyBorder="1" applyAlignment="1">
      <alignment horizontal="left"/>
    </xf>
    <xf numFmtId="0" fontId="0" fillId="0" borderId="16" xfId="0" applyFill="1" applyBorder="1" applyAlignment="1">
      <alignment horizontal="left"/>
    </xf>
    <xf numFmtId="0" fontId="0" fillId="0" borderId="8" xfId="0" applyFill="1" applyBorder="1" applyAlignment="1">
      <alignment horizontal="left"/>
    </xf>
    <xf numFmtId="0" fontId="0" fillId="0" borderId="65" xfId="0" applyBorder="1"/>
    <xf numFmtId="2" fontId="48" fillId="13" borderId="60" xfId="0" applyNumberFormat="1" applyFont="1" applyFill="1" applyBorder="1" applyAlignment="1" applyProtection="1">
      <alignment horizontal="left" vertical="top" wrapText="1"/>
      <protection locked="0"/>
    </xf>
    <xf numFmtId="2" fontId="48" fillId="13" borderId="11" xfId="0" applyNumberFormat="1" applyFont="1" applyFill="1" applyBorder="1" applyAlignment="1" applyProtection="1">
      <alignment horizontal="left" vertical="top" wrapText="1"/>
      <protection locked="0"/>
    </xf>
    <xf numFmtId="0" fontId="48" fillId="0" borderId="67" xfId="0" applyNumberFormat="1" applyFont="1" applyFill="1" applyBorder="1" applyAlignment="1" applyProtection="1">
      <alignment horizontal="center" vertical="center" wrapText="1"/>
    </xf>
    <xf numFmtId="0" fontId="51" fillId="12" borderId="70" xfId="0" applyNumberFormat="1" applyFont="1" applyFill="1" applyBorder="1" applyAlignment="1" applyProtection="1">
      <alignment horizontal="left" vertical="center" wrapText="1"/>
    </xf>
    <xf numFmtId="0" fontId="51" fillId="12" borderId="52" xfId="0" applyNumberFormat="1" applyFont="1" applyFill="1" applyBorder="1" applyAlignment="1" applyProtection="1">
      <alignment horizontal="left" vertical="center" wrapText="1"/>
    </xf>
    <xf numFmtId="0" fontId="51" fillId="12" borderId="71" xfId="0" applyNumberFormat="1" applyFont="1" applyFill="1" applyBorder="1" applyAlignment="1" applyProtection="1">
      <alignment horizontal="left" vertical="center" wrapText="1"/>
    </xf>
    <xf numFmtId="2" fontId="48" fillId="9" borderId="12" xfId="0" applyNumberFormat="1" applyFont="1" applyFill="1" applyBorder="1" applyAlignment="1" applyProtection="1">
      <alignment horizontal="left" vertical="center" wrapText="1"/>
    </xf>
    <xf numFmtId="2" fontId="48" fillId="9" borderId="3" xfId="0" applyNumberFormat="1" applyFont="1" applyFill="1" applyBorder="1" applyAlignment="1" applyProtection="1">
      <alignment horizontal="left" vertical="center" wrapText="1"/>
    </xf>
    <xf numFmtId="2" fontId="48" fillId="9" borderId="53" xfId="0" applyNumberFormat="1" applyFont="1" applyFill="1" applyBorder="1" applyAlignment="1" applyProtection="1">
      <alignment horizontal="left" vertical="center" wrapText="1"/>
    </xf>
    <xf numFmtId="2" fontId="48" fillId="9" borderId="23" xfId="0" applyNumberFormat="1" applyFont="1" applyFill="1" applyBorder="1" applyAlignment="1" applyProtection="1">
      <alignment horizontal="left" vertical="center" wrapText="1"/>
    </xf>
    <xf numFmtId="2" fontId="48" fillId="13" borderId="42" xfId="0" applyNumberFormat="1" applyFont="1" applyFill="1" applyBorder="1" applyAlignment="1" applyProtection="1">
      <alignment horizontal="left" vertical="center" wrapText="1"/>
      <protection locked="0"/>
    </xf>
    <xf numFmtId="2" fontId="48" fillId="13" borderId="43" xfId="0" applyNumberFormat="1" applyFont="1" applyFill="1" applyBorder="1" applyAlignment="1" applyProtection="1">
      <alignment horizontal="left" vertical="center" wrapText="1"/>
      <protection locked="0"/>
    </xf>
    <xf numFmtId="2" fontId="51" fillId="12" borderId="13" xfId="0" applyNumberFormat="1" applyFont="1" applyFill="1" applyBorder="1" applyAlignment="1" applyProtection="1">
      <alignment horizontal="left" vertical="center" wrapText="1"/>
    </xf>
    <xf numFmtId="2" fontId="51" fillId="12" borderId="40" xfId="0" applyNumberFormat="1" applyFont="1" applyFill="1" applyBorder="1" applyAlignment="1" applyProtection="1">
      <alignment horizontal="left" vertical="center" wrapText="1"/>
    </xf>
    <xf numFmtId="0" fontId="42" fillId="11" borderId="16" xfId="0" applyNumberFormat="1" applyFont="1" applyFill="1" applyBorder="1" applyAlignment="1" applyProtection="1">
      <alignment horizontal="center" vertical="center" wrapText="1"/>
    </xf>
    <xf numFmtId="0" fontId="42" fillId="11" borderId="8" xfId="0" applyNumberFormat="1" applyFont="1" applyFill="1" applyBorder="1" applyAlignment="1" applyProtection="1">
      <alignment horizontal="center" vertical="center" wrapText="1"/>
    </xf>
    <xf numFmtId="0" fontId="56" fillId="11" borderId="20" xfId="0" applyNumberFormat="1" applyFont="1" applyFill="1" applyBorder="1" applyAlignment="1" applyProtection="1">
      <alignment horizontal="right" vertical="center" wrapText="1"/>
    </xf>
    <xf numFmtId="0" fontId="56" fillId="11" borderId="21" xfId="0" applyNumberFormat="1" applyFont="1" applyFill="1" applyBorder="1" applyAlignment="1" applyProtection="1">
      <alignment horizontal="right" vertical="center" wrapText="1"/>
    </xf>
    <xf numFmtId="0" fontId="0" fillId="0" borderId="16" xfId="0" applyBorder="1"/>
    <xf numFmtId="0" fontId="0" fillId="0" borderId="8" xfId="0" applyBorder="1"/>
    <xf numFmtId="0" fontId="0" fillId="0" borderId="22" xfId="0" applyBorder="1"/>
    <xf numFmtId="0" fontId="0" fillId="0" borderId="0" xfId="0"/>
    <xf numFmtId="0" fontId="0" fillId="0" borderId="23" xfId="0" applyBorder="1"/>
    <xf numFmtId="0" fontId="0" fillId="0" borderId="25" xfId="0" applyBorder="1"/>
    <xf numFmtId="0" fontId="0" fillId="0" borderId="2" xfId="0" applyBorder="1"/>
    <xf numFmtId="0" fontId="0" fillId="0" borderId="11" xfId="0" applyBorder="1"/>
    <xf numFmtId="2" fontId="48" fillId="13" borderId="55" xfId="0" applyNumberFormat="1" applyFont="1" applyFill="1" applyBorder="1" applyAlignment="1" applyProtection="1">
      <alignment horizontal="left" vertical="center" wrapText="1"/>
      <protection locked="0"/>
    </xf>
    <xf numFmtId="2" fontId="48" fillId="13" borderId="64" xfId="0" applyNumberFormat="1" applyFont="1" applyFill="1" applyBorder="1" applyAlignment="1" applyProtection="1">
      <alignment horizontal="left" vertical="center" wrapText="1"/>
      <protection locked="0"/>
    </xf>
    <xf numFmtId="0" fontId="0" fillId="0" borderId="81" xfId="0" applyBorder="1" applyAlignment="1">
      <alignment horizontal="center" wrapText="1"/>
    </xf>
    <xf numFmtId="0" fontId="45" fillId="16" borderId="59" xfId="0" applyFont="1" applyFill="1" applyBorder="1" applyAlignment="1" applyProtection="1">
      <alignment horizontal="center" vertical="center" wrapText="1"/>
    </xf>
    <xf numFmtId="0" fontId="45" fillId="16" borderId="16" xfId="0" applyFont="1" applyFill="1" applyBorder="1" applyAlignment="1" applyProtection="1">
      <alignment horizontal="center" vertical="center" wrapText="1"/>
    </xf>
    <xf numFmtId="0" fontId="45" fillId="16" borderId="53" xfId="0" applyFont="1" applyFill="1" applyBorder="1" applyAlignment="1" applyProtection="1">
      <alignment horizontal="center" vertical="center" wrapText="1"/>
    </xf>
    <xf numFmtId="0" fontId="45" fillId="16" borderId="0" xfId="0" applyFont="1" applyFill="1" applyBorder="1" applyAlignment="1" applyProtection="1">
      <alignment horizontal="center" vertical="center" wrapText="1"/>
    </xf>
    <xf numFmtId="0" fontId="45" fillId="16" borderId="60" xfId="0" applyFont="1" applyFill="1" applyBorder="1" applyAlignment="1" applyProtection="1">
      <alignment horizontal="center" vertical="center" wrapText="1"/>
    </xf>
    <xf numFmtId="0" fontId="45" fillId="16" borderId="2" xfId="0" applyFont="1" applyFill="1" applyBorder="1" applyAlignment="1" applyProtection="1">
      <alignment horizontal="center" vertical="center" wrapText="1"/>
    </xf>
    <xf numFmtId="2" fontId="48" fillId="13" borderId="65" xfId="0" applyNumberFormat="1" applyFont="1" applyFill="1" applyBorder="1" applyAlignment="1" applyProtection="1">
      <alignment horizontal="left" vertical="top" wrapText="1"/>
      <protection locked="0"/>
    </xf>
    <xf numFmtId="2" fontId="48" fillId="0" borderId="0" xfId="0" applyNumberFormat="1" applyFont="1" applyFill="1" applyBorder="1" applyAlignment="1" applyProtection="1">
      <alignment horizontal="left" vertical="center" wrapText="1"/>
    </xf>
    <xf numFmtId="2" fontId="48" fillId="9" borderId="0" xfId="0" applyNumberFormat="1" applyFont="1" applyFill="1" applyBorder="1" applyAlignment="1" applyProtection="1">
      <alignment horizontal="left" vertical="center" wrapText="1"/>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8" xfId="0" applyFill="1" applyBorder="1" applyAlignment="1">
      <alignment horizontal="left" wrapText="1"/>
    </xf>
    <xf numFmtId="2" fontId="48" fillId="0" borderId="55" xfId="0" applyNumberFormat="1" applyFont="1" applyFill="1" applyBorder="1" applyAlignment="1" applyProtection="1">
      <alignment horizontal="center" vertical="center" wrapText="1"/>
    </xf>
    <xf numFmtId="2" fontId="48" fillId="0" borderId="64" xfId="0" applyNumberFormat="1" applyFont="1" applyFill="1" applyBorder="1" applyAlignment="1" applyProtection="1">
      <alignment horizontal="center" vertical="center" wrapText="1"/>
    </xf>
    <xf numFmtId="0" fontId="0" fillId="0" borderId="15" xfId="0" applyBorder="1"/>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29" fillId="13" borderId="66" xfId="0" applyFont="1" applyFill="1" applyBorder="1" applyAlignment="1" applyProtection="1">
      <alignment horizontal="left" vertical="top"/>
      <protection locked="0"/>
    </xf>
    <xf numFmtId="0" fontId="0" fillId="13" borderId="68" xfId="0" applyFill="1" applyBorder="1" applyAlignment="1" applyProtection="1">
      <alignment horizontal="left" vertical="top"/>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8"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2" fontId="48" fillId="13" borderId="14" xfId="0" applyNumberFormat="1" applyFont="1" applyFill="1" applyBorder="1" applyAlignment="1" applyProtection="1">
      <alignment horizontal="left" vertical="center" wrapText="1"/>
      <protection locked="0"/>
    </xf>
    <xf numFmtId="2" fontId="51" fillId="18" borderId="70" xfId="0" applyNumberFormat="1" applyFont="1" applyFill="1" applyBorder="1" applyAlignment="1" applyProtection="1">
      <alignment horizontal="left" vertical="center" wrapText="1"/>
    </xf>
    <xf numFmtId="2" fontId="51" fillId="18" borderId="52" xfId="0" applyNumberFormat="1" applyFont="1" applyFill="1" applyBorder="1" applyAlignment="1" applyProtection="1">
      <alignment horizontal="left" vertical="center" wrapText="1"/>
    </xf>
    <xf numFmtId="2" fontId="51" fillId="18" borderId="1" xfId="0" applyNumberFormat="1" applyFont="1" applyFill="1" applyBorder="1" applyAlignment="1" applyProtection="1">
      <alignment horizontal="left" vertical="center" wrapText="1"/>
    </xf>
    <xf numFmtId="2" fontId="51" fillId="18" borderId="69" xfId="0" applyNumberFormat="1" applyFont="1" applyFill="1" applyBorder="1" applyAlignment="1" applyProtection="1">
      <alignment horizontal="left" vertical="center" wrapText="1"/>
    </xf>
    <xf numFmtId="2" fontId="71" fillId="12" borderId="55" xfId="0" applyNumberFormat="1" applyFont="1" applyFill="1" applyBorder="1" applyAlignment="1" applyProtection="1">
      <alignment horizontal="center" vertical="center" wrapText="1"/>
    </xf>
    <xf numFmtId="2" fontId="71" fillId="12" borderId="14" xfId="0" applyNumberFormat="1" applyFont="1" applyFill="1" applyBorder="1" applyAlignment="1" applyProtection="1">
      <alignment horizontal="center" vertical="center" wrapText="1"/>
    </xf>
    <xf numFmtId="2" fontId="71" fillId="12" borderId="56" xfId="0" applyNumberFormat="1" applyFont="1" applyFill="1" applyBorder="1" applyAlignment="1" applyProtection="1">
      <alignment horizontal="center" vertical="center" wrapText="1"/>
    </xf>
    <xf numFmtId="2" fontId="59" fillId="12" borderId="14" xfId="0" applyNumberFormat="1" applyFont="1" applyFill="1" applyBorder="1" applyAlignment="1" applyProtection="1">
      <alignment horizontal="center" vertical="center" wrapText="1"/>
    </xf>
    <xf numFmtId="2" fontId="59" fillId="12" borderId="56" xfId="0" applyNumberFormat="1" applyFont="1" applyFill="1" applyBorder="1" applyAlignment="1" applyProtection="1">
      <alignment horizontal="center" vertical="center" wrapText="1"/>
    </xf>
  </cellXfs>
  <cellStyles count="10">
    <cellStyle name="Currency" xfId="9" builtinId="4"/>
    <cellStyle name="Currency 2" xfId="7"/>
    <cellStyle name="Hyperlink" xfId="2" builtinId="8"/>
    <cellStyle name="Normal" xfId="0" builtinId="0"/>
    <cellStyle name="Normal 2" xfId="1"/>
    <cellStyle name="Normal 2 2" xfId="4"/>
    <cellStyle name="Normal 4" xfId="3"/>
    <cellStyle name="Normal 4 5" xfId="8"/>
    <cellStyle name="Normal 5 2" xfId="5"/>
    <cellStyle name="Normal 6" xfId="6"/>
  </cellStyles>
  <dxfs count="0"/>
  <tableStyles count="0" defaultTableStyle="TableStyleMedium9" defaultPivotStyle="PivotStyleLight16"/>
  <colors>
    <mruColors>
      <color rgb="FFEAF1DB"/>
      <color rgb="FFF2CE48"/>
      <color rgb="FFD7E4BC"/>
      <color rgb="FF566B2B"/>
      <color rgb="FF53682A"/>
      <color rgb="FF75923C"/>
      <color rgb="FF3B4A1E"/>
      <color rgb="FF17375D"/>
      <color rgb="FF37609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1152525</xdr:colOff>
      <xdr:row>0</xdr:row>
      <xdr:rowOff>38100</xdr:rowOff>
    </xdr:from>
    <xdr:to>
      <xdr:col>5</xdr:col>
      <xdr:colOff>171450</xdr:colOff>
      <xdr:row>0</xdr:row>
      <xdr:rowOff>582168</xdr:rowOff>
    </xdr:to>
    <xdr:pic>
      <xdr:nvPicPr>
        <xdr:cNvPr id="2" name="Picture 1" descr="FGBC Logo Horizontal 300x72 100dpi.jpg"/>
        <xdr:cNvPicPr>
          <a:picLocks noChangeAspect="1"/>
        </xdr:cNvPicPr>
      </xdr:nvPicPr>
      <xdr:blipFill>
        <a:blip xmlns:r="http://schemas.openxmlformats.org/officeDocument/2006/relationships" r:embed="rId1" cstate="print"/>
        <a:stretch>
          <a:fillRect/>
        </a:stretch>
      </xdr:blipFill>
      <xdr:spPr>
        <a:xfrm>
          <a:off x="3009900" y="38100"/>
          <a:ext cx="2266950" cy="544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1581150</xdr:colOff>
      <xdr:row>30</xdr:row>
      <xdr:rowOff>238125</xdr:rowOff>
    </xdr:from>
    <xdr:ext cx="184731" cy="264560"/>
    <xdr:sp macro="" textlink="">
      <xdr:nvSpPr>
        <xdr:cNvPr id="2" name="TextBox 1"/>
        <xdr:cNvSpPr txBox="1"/>
      </xdr:nvSpPr>
      <xdr:spPr>
        <a:xfrm>
          <a:off x="5857875"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loridagreenbuilding.org/files/1/File/Standard_Commercial/Version2/FGBCCommercialv2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structions"/>
      <sheetName val="Project Registration and Team"/>
      <sheetName val="Final Application"/>
      <sheetName val="Project Evaluation Use Only"/>
      <sheetName val="Prerequisites"/>
      <sheetName val="Project Management"/>
      <sheetName val="Energy "/>
      <sheetName val="Water"/>
      <sheetName val="Site"/>
      <sheetName val="Health"/>
      <sheetName val="Materials"/>
      <sheetName val="Disaster Mitigation"/>
      <sheetName val="Disaster Mitigation (2)"/>
      <sheetName val="V2"/>
      <sheetName val="DRAFTv7 (2)"/>
      <sheetName val="Submittals"/>
    </sheetNames>
    <sheetDataSet>
      <sheetData sheetId="0"/>
      <sheetData sheetId="1"/>
      <sheetData sheetId="2"/>
      <sheetData sheetId="3"/>
      <sheetData sheetId="4"/>
      <sheetData sheetId="5"/>
      <sheetData sheetId="6"/>
      <sheetData sheetId="7">
        <row r="92">
          <cell r="K92" t="str">
            <v>Reviewing</v>
          </cell>
        </row>
        <row r="93">
          <cell r="K93" t="str">
            <v>Drafting</v>
          </cell>
        </row>
        <row r="94">
          <cell r="K94" t="str">
            <v>Complete</v>
          </cell>
        </row>
      </sheetData>
      <sheetData sheetId="8"/>
      <sheetData sheetId="9">
        <row r="125">
          <cell r="M125">
            <v>0</v>
          </cell>
        </row>
        <row r="126">
          <cell r="M126" t="str">
            <v>Reviewing</v>
          </cell>
        </row>
        <row r="127">
          <cell r="M127" t="str">
            <v>Drafting</v>
          </cell>
        </row>
        <row r="128">
          <cell r="M128" t="str">
            <v>Complete</v>
          </cell>
        </row>
      </sheetData>
      <sheetData sheetId="10">
        <row r="73">
          <cell r="M73">
            <v>0</v>
          </cell>
        </row>
        <row r="74">
          <cell r="M74" t="str">
            <v>Reviewing</v>
          </cell>
        </row>
        <row r="75">
          <cell r="M75" t="str">
            <v>Drafting</v>
          </cell>
        </row>
        <row r="76">
          <cell r="M76" t="str">
            <v>Complete</v>
          </cell>
        </row>
      </sheetData>
      <sheetData sheetId="11"/>
      <sheetData sheetId="12">
        <row r="27">
          <cell r="K27">
            <v>0</v>
          </cell>
          <cell r="M27">
            <v>0</v>
          </cell>
        </row>
        <row r="28">
          <cell r="K28" t="str">
            <v>NA</v>
          </cell>
          <cell r="M28" t="str">
            <v>NA</v>
          </cell>
        </row>
        <row r="29">
          <cell r="K29">
            <v>3</v>
          </cell>
          <cell r="M29">
            <v>2</v>
          </cell>
        </row>
        <row r="31">
          <cell r="M31">
            <v>0</v>
          </cell>
        </row>
        <row r="32">
          <cell r="M32" t="str">
            <v>NA</v>
          </cell>
        </row>
        <row r="33">
          <cell r="M33">
            <v>5</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loridagreenbuilding.org/"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florida-green-building-coalition.myshopify.com/collections/development-certifications" TargetMode="External"/><Relationship Id="rId1" Type="http://schemas.openxmlformats.org/officeDocument/2006/relationships/hyperlink" Target="http://www.floridagreenbuilding.org/"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3"/>
  <sheetViews>
    <sheetView tabSelected="1" zoomScaleNormal="100" workbookViewId="0">
      <selection activeCell="F6" sqref="F6"/>
    </sheetView>
  </sheetViews>
  <sheetFormatPr defaultColWidth="8.85546875" defaultRowHeight="14.25" x14ac:dyDescent="0.2"/>
  <cols>
    <col min="1" max="1" width="10.42578125" style="1" customWidth="1"/>
    <col min="2" max="2" width="8.85546875" style="1"/>
    <col min="3" max="3" width="8.5703125" style="1" customWidth="1"/>
    <col min="4" max="4" width="43.85546875" style="1" customWidth="1"/>
    <col min="5" max="5" width="4.85546875" style="1" customWidth="1"/>
    <col min="6" max="6" width="32.85546875" style="1" customWidth="1"/>
    <col min="7" max="16384" width="8.85546875" style="1"/>
  </cols>
  <sheetData>
    <row r="1" spans="1:11" s="377" customFormat="1" ht="46.5" customHeight="1" x14ac:dyDescent="0.25">
      <c r="A1" s="450"/>
      <c r="B1" s="451"/>
      <c r="C1" s="451"/>
      <c r="D1" s="451"/>
      <c r="E1" s="451"/>
      <c r="F1" s="451"/>
    </row>
    <row r="2" spans="1:11" ht="23.25" x14ac:dyDescent="0.35">
      <c r="A2" s="453" t="s">
        <v>414</v>
      </c>
      <c r="B2" s="453"/>
      <c r="C2" s="453"/>
      <c r="D2" s="453"/>
      <c r="E2" s="453"/>
      <c r="F2" s="453"/>
    </row>
    <row r="3" spans="1:11" ht="15" x14ac:dyDescent="0.2">
      <c r="A3" s="454" t="s">
        <v>428</v>
      </c>
      <c r="B3" s="455"/>
      <c r="C3" s="455"/>
      <c r="D3" s="455"/>
      <c r="E3" s="455"/>
      <c r="F3" s="455"/>
    </row>
    <row r="4" spans="1:11" ht="18" x14ac:dyDescent="0.2">
      <c r="A4" s="456" t="s">
        <v>316</v>
      </c>
      <c r="B4" s="456"/>
      <c r="C4" s="456"/>
      <c r="D4" s="456"/>
      <c r="E4" s="456"/>
      <c r="F4" s="456"/>
    </row>
    <row r="5" spans="1:11" x14ac:dyDescent="0.2">
      <c r="A5" s="457" t="s">
        <v>535</v>
      </c>
      <c r="B5" s="457"/>
      <c r="C5" s="457"/>
      <c r="D5" s="457"/>
      <c r="E5" s="457"/>
      <c r="F5" s="457"/>
    </row>
    <row r="6" spans="1:11" ht="23.25" customHeight="1" x14ac:dyDescent="0.25">
      <c r="A6" s="124" t="s">
        <v>498</v>
      </c>
      <c r="B6" s="125"/>
      <c r="C6" s="125"/>
      <c r="D6" s="125"/>
      <c r="E6" s="125"/>
      <c r="F6" s="125"/>
    </row>
    <row r="7" spans="1:11" ht="27" customHeight="1" x14ac:dyDescent="0.2">
      <c r="A7" s="452" t="s">
        <v>494</v>
      </c>
      <c r="B7" s="452"/>
      <c r="C7" s="452"/>
      <c r="D7" s="452"/>
      <c r="E7" s="452"/>
      <c r="F7" s="452"/>
    </row>
    <row r="8" spans="1:11" s="397" customFormat="1" ht="36" customHeight="1" x14ac:dyDescent="0.2">
      <c r="A8" s="452" t="s">
        <v>508</v>
      </c>
      <c r="B8" s="452"/>
      <c r="C8" s="452"/>
      <c r="D8" s="452"/>
      <c r="E8" s="452"/>
      <c r="F8" s="452"/>
    </row>
    <row r="9" spans="1:11" s="397" customFormat="1" ht="36" customHeight="1" x14ac:dyDescent="0.2">
      <c r="A9" s="452" t="s">
        <v>507</v>
      </c>
      <c r="B9" s="452"/>
      <c r="C9" s="452"/>
      <c r="D9" s="452"/>
      <c r="E9" s="452"/>
      <c r="F9" s="452"/>
    </row>
    <row r="10" spans="1:11" ht="30.75" customHeight="1" x14ac:dyDescent="0.25">
      <c r="A10" s="126" t="s">
        <v>317</v>
      </c>
      <c r="B10" s="125"/>
      <c r="C10" s="125"/>
      <c r="D10" s="127"/>
      <c r="E10" s="125"/>
      <c r="F10" s="378"/>
      <c r="K10" s="398"/>
    </row>
    <row r="11" spans="1:11" ht="28.5" customHeight="1" x14ac:dyDescent="0.2">
      <c r="A11" s="458" t="s">
        <v>509</v>
      </c>
      <c r="B11" s="458"/>
      <c r="C11" s="458"/>
      <c r="D11" s="458"/>
      <c r="E11" s="458"/>
      <c r="F11" s="458"/>
      <c r="K11" s="398"/>
    </row>
    <row r="12" spans="1:11" s="377" customFormat="1" ht="30" customHeight="1" x14ac:dyDescent="0.2">
      <c r="A12" s="452" t="s">
        <v>511</v>
      </c>
      <c r="B12" s="452"/>
      <c r="C12" s="452"/>
      <c r="D12" s="452"/>
      <c r="E12" s="452"/>
      <c r="F12" s="452"/>
    </row>
    <row r="13" spans="1:11" s="377" customFormat="1" ht="21.75" customHeight="1" x14ac:dyDescent="0.2">
      <c r="A13" s="452" t="s">
        <v>510</v>
      </c>
      <c r="B13" s="452"/>
      <c r="C13" s="452"/>
      <c r="D13" s="452"/>
      <c r="E13" s="452"/>
      <c r="F13" s="452"/>
    </row>
    <row r="14" spans="1:11" ht="25.5" customHeight="1" x14ac:dyDescent="0.25">
      <c r="A14" s="126" t="s">
        <v>318</v>
      </c>
      <c r="B14" s="125"/>
      <c r="C14" s="125"/>
      <c r="D14" s="125"/>
      <c r="E14" s="125"/>
      <c r="F14" s="378"/>
    </row>
    <row r="15" spans="1:11" ht="17.25" customHeight="1" x14ac:dyDescent="0.2">
      <c r="A15" s="452" t="s">
        <v>519</v>
      </c>
      <c r="B15" s="452"/>
      <c r="C15" s="452"/>
      <c r="D15" s="452"/>
      <c r="E15" s="452"/>
      <c r="F15" s="452"/>
    </row>
    <row r="16" spans="1:11" ht="31.5" customHeight="1" x14ac:dyDescent="0.2">
      <c r="A16" s="452" t="s">
        <v>512</v>
      </c>
      <c r="B16" s="452"/>
      <c r="C16" s="452"/>
      <c r="D16" s="452"/>
      <c r="E16" s="452"/>
      <c r="F16" s="452"/>
    </row>
    <row r="17" spans="1:6" ht="18.75" customHeight="1" x14ac:dyDescent="0.2">
      <c r="A17" s="452" t="s">
        <v>520</v>
      </c>
      <c r="B17" s="452"/>
      <c r="C17" s="452"/>
      <c r="D17" s="452"/>
      <c r="E17" s="452"/>
      <c r="F17" s="452"/>
    </row>
    <row r="18" spans="1:6" s="377" customFormat="1" ht="30" customHeight="1" x14ac:dyDescent="0.2">
      <c r="A18" s="452" t="s">
        <v>495</v>
      </c>
      <c r="B18" s="452"/>
      <c r="C18" s="452"/>
      <c r="D18" s="452"/>
      <c r="E18" s="452"/>
      <c r="F18" s="452"/>
    </row>
    <row r="19" spans="1:6" ht="29.25" customHeight="1" x14ac:dyDescent="0.25">
      <c r="A19" s="128" t="s">
        <v>319</v>
      </c>
      <c r="B19" s="125"/>
      <c r="C19" s="125"/>
      <c r="D19" s="125"/>
      <c r="E19" s="125"/>
      <c r="F19" s="125"/>
    </row>
    <row r="20" spans="1:6" s="377" customFormat="1" ht="33" customHeight="1" x14ac:dyDescent="0.2">
      <c r="A20" s="446" t="s">
        <v>513</v>
      </c>
      <c r="B20" s="446"/>
      <c r="C20" s="446"/>
      <c r="D20" s="446"/>
      <c r="E20" s="446"/>
      <c r="F20" s="446"/>
    </row>
    <row r="21" spans="1:6" s="377" customFormat="1" ht="24.75" customHeight="1" x14ac:dyDescent="0.2">
      <c r="A21" s="446" t="s">
        <v>499</v>
      </c>
      <c r="B21" s="446"/>
      <c r="C21" s="446"/>
      <c r="D21" s="446"/>
      <c r="E21" s="446"/>
      <c r="F21" s="446"/>
    </row>
    <row r="22" spans="1:6" s="377" customFormat="1" ht="33" customHeight="1" x14ac:dyDescent="0.25">
      <c r="A22" s="446" t="s">
        <v>500</v>
      </c>
      <c r="B22" s="443"/>
      <c r="C22" s="443"/>
      <c r="D22" s="443"/>
      <c r="E22" s="443"/>
      <c r="F22" s="443"/>
    </row>
    <row r="23" spans="1:6" s="377" customFormat="1" ht="33" customHeight="1" x14ac:dyDescent="0.25">
      <c r="A23" s="459" t="s">
        <v>502</v>
      </c>
      <c r="B23" s="460"/>
      <c r="C23" s="460"/>
      <c r="D23" s="460"/>
      <c r="E23" s="460"/>
      <c r="F23" s="460"/>
    </row>
    <row r="24" spans="1:6" s="377" customFormat="1" ht="43.5" customHeight="1" x14ac:dyDescent="0.25">
      <c r="A24" s="459" t="s">
        <v>501</v>
      </c>
      <c r="B24" s="460"/>
      <c r="C24" s="460"/>
      <c r="D24" s="460"/>
      <c r="E24" s="460"/>
      <c r="F24" s="460"/>
    </row>
    <row r="25" spans="1:6" s="377" customFormat="1" ht="58.5" customHeight="1" x14ac:dyDescent="0.25">
      <c r="A25" s="446" t="s">
        <v>514</v>
      </c>
      <c r="B25" s="443"/>
      <c r="C25" s="443"/>
      <c r="D25" s="443"/>
      <c r="E25" s="443"/>
      <c r="F25" s="443"/>
    </row>
    <row r="26" spans="1:6" ht="18.75" customHeight="1" x14ac:dyDescent="0.2">
      <c r="A26" s="445" t="s">
        <v>515</v>
      </c>
      <c r="B26" s="445"/>
      <c r="C26" s="445"/>
      <c r="D26" s="445"/>
      <c r="E26" s="445"/>
      <c r="F26" s="445"/>
    </row>
    <row r="27" spans="1:6" ht="21" customHeight="1" x14ac:dyDescent="0.2">
      <c r="A27" s="449" t="s">
        <v>506</v>
      </c>
      <c r="B27" s="449"/>
      <c r="C27" s="449"/>
      <c r="D27" s="449"/>
      <c r="E27" s="449"/>
      <c r="F27" s="449"/>
    </row>
    <row r="28" spans="1:6" s="377" customFormat="1" ht="16.5" customHeight="1" x14ac:dyDescent="0.2">
      <c r="A28" s="375"/>
      <c r="B28" s="375"/>
      <c r="C28" s="375"/>
      <c r="D28" s="375"/>
      <c r="E28" s="375"/>
      <c r="F28" s="375"/>
    </row>
    <row r="29" spans="1:6" ht="24" customHeight="1" x14ac:dyDescent="0.25">
      <c r="A29" s="129" t="s">
        <v>320</v>
      </c>
      <c r="B29" s="130"/>
      <c r="C29" s="130"/>
      <c r="D29" s="125"/>
      <c r="E29" s="125"/>
      <c r="F29" s="125"/>
    </row>
    <row r="30" spans="1:6" ht="28.5" customHeight="1" x14ac:dyDescent="0.2">
      <c r="A30" s="447" t="s">
        <v>497</v>
      </c>
      <c r="B30" s="447"/>
      <c r="C30" s="447"/>
      <c r="D30" s="447"/>
      <c r="E30" s="447"/>
      <c r="F30" s="447"/>
    </row>
    <row r="31" spans="1:6" x14ac:dyDescent="0.2">
      <c r="A31" s="389" t="s">
        <v>152</v>
      </c>
      <c r="B31" s="383" t="s">
        <v>433</v>
      </c>
      <c r="C31" s="380" t="s">
        <v>430</v>
      </c>
      <c r="D31" s="385" t="s">
        <v>496</v>
      </c>
      <c r="E31" s="118"/>
      <c r="F31" s="118"/>
    </row>
    <row r="32" spans="1:6" x14ac:dyDescent="0.2">
      <c r="A32" s="390" t="s">
        <v>153</v>
      </c>
      <c r="B32" s="384" t="s">
        <v>429</v>
      </c>
      <c r="C32" s="381" t="s">
        <v>430</v>
      </c>
      <c r="D32" s="386" t="s">
        <v>496</v>
      </c>
      <c r="E32" s="118"/>
      <c r="F32" s="118"/>
    </row>
    <row r="33" spans="1:13" x14ac:dyDescent="0.2">
      <c r="A33" s="391" t="s">
        <v>94</v>
      </c>
      <c r="B33" s="387" t="s">
        <v>321</v>
      </c>
      <c r="C33" s="382" t="s">
        <v>430</v>
      </c>
      <c r="D33" s="388" t="s">
        <v>496</v>
      </c>
      <c r="E33" s="118"/>
      <c r="F33" s="118"/>
    </row>
    <row r="34" spans="1:13" ht="16.5" customHeight="1" x14ac:dyDescent="0.25">
      <c r="A34" s="119"/>
      <c r="B34" s="118"/>
      <c r="C34" s="118"/>
      <c r="D34" s="118"/>
      <c r="E34" s="118"/>
    </row>
    <row r="35" spans="1:13" ht="15" customHeight="1" x14ac:dyDescent="0.25">
      <c r="A35" s="396" t="s">
        <v>322</v>
      </c>
      <c r="B35" s="377"/>
      <c r="C35" s="377"/>
      <c r="D35" s="377"/>
      <c r="E35" s="118"/>
    </row>
    <row r="36" spans="1:13" ht="15" x14ac:dyDescent="0.25">
      <c r="A36" s="461" t="s">
        <v>516</v>
      </c>
      <c r="B36" s="462"/>
      <c r="C36" s="462"/>
      <c r="D36" s="462"/>
      <c r="E36" s="462"/>
      <c r="F36" s="462"/>
      <c r="J36" s="436"/>
      <c r="K36" s="437"/>
      <c r="L36" s="437"/>
      <c r="M36" s="437"/>
    </row>
    <row r="37" spans="1:13" x14ac:dyDescent="0.2">
      <c r="A37" s="131"/>
      <c r="B37" s="16"/>
      <c r="C37" s="118"/>
      <c r="D37" s="118"/>
      <c r="E37" s="118"/>
    </row>
    <row r="38" spans="1:13" ht="20.25" customHeight="1" x14ac:dyDescent="0.25">
      <c r="A38" s="132" t="s">
        <v>105</v>
      </c>
      <c r="B38" s="5"/>
      <c r="C38" s="5"/>
      <c r="D38" s="6"/>
      <c r="E38" s="377"/>
      <c r="F38" s="377"/>
    </row>
    <row r="39" spans="1:13" ht="27.75" customHeight="1" x14ac:dyDescent="0.25">
      <c r="A39" s="376" t="s">
        <v>323</v>
      </c>
      <c r="B39" s="5"/>
      <c r="C39" s="5"/>
      <c r="D39" s="6"/>
      <c r="E39" s="377"/>
      <c r="F39" s="377"/>
    </row>
    <row r="40" spans="1:13" ht="27.75" customHeight="1" x14ac:dyDescent="0.25">
      <c r="A40" s="438" t="s">
        <v>517</v>
      </c>
      <c r="B40" s="441"/>
      <c r="C40" s="441"/>
      <c r="D40" s="441"/>
      <c r="E40" s="410"/>
      <c r="F40" s="377"/>
    </row>
    <row r="41" spans="1:13" ht="30" customHeight="1" x14ac:dyDescent="0.25">
      <c r="A41" s="438" t="s">
        <v>324</v>
      </c>
      <c r="B41" s="438"/>
      <c r="C41" s="438"/>
      <c r="D41" s="438"/>
      <c r="E41" s="410"/>
      <c r="F41" s="377"/>
    </row>
    <row r="42" spans="1:13" ht="21.75" customHeight="1" x14ac:dyDescent="0.25">
      <c r="A42" s="439" t="s">
        <v>325</v>
      </c>
      <c r="B42" s="440"/>
      <c r="C42" s="440"/>
      <c r="D42" s="440"/>
      <c r="E42" s="35"/>
      <c r="F42" s="377"/>
    </row>
    <row r="43" spans="1:13" ht="28.5" customHeight="1" x14ac:dyDescent="0.2">
      <c r="A43" s="438" t="s">
        <v>518</v>
      </c>
      <c r="B43" s="438"/>
      <c r="C43" s="438"/>
      <c r="D43" s="438"/>
      <c r="E43" s="35"/>
      <c r="F43" s="377"/>
    </row>
    <row r="44" spans="1:13" ht="28.5" customHeight="1" x14ac:dyDescent="0.2">
      <c r="A44" s="438" t="s">
        <v>326</v>
      </c>
      <c r="B44" s="441"/>
      <c r="C44" s="441"/>
      <c r="D44" s="441"/>
      <c r="E44" s="377"/>
      <c r="F44" s="377"/>
    </row>
    <row r="45" spans="1:13" ht="18.75" customHeight="1" x14ac:dyDescent="0.25">
      <c r="A45" s="448" t="s">
        <v>538</v>
      </c>
      <c r="B45" s="440"/>
      <c r="C45" s="440"/>
      <c r="D45" s="440"/>
      <c r="E45" s="440"/>
      <c r="F45" s="440"/>
    </row>
    <row r="47" spans="1:13" ht="15" x14ac:dyDescent="0.25">
      <c r="A47" s="393" t="s">
        <v>109</v>
      </c>
    </row>
    <row r="48" spans="1:13" ht="15" x14ac:dyDescent="0.25">
      <c r="A48" s="442" t="s">
        <v>503</v>
      </c>
      <c r="B48" s="443"/>
      <c r="C48" s="443"/>
      <c r="D48" s="443"/>
      <c r="E48" s="443"/>
      <c r="F48" s="443"/>
    </row>
    <row r="49" spans="1:6" ht="15" x14ac:dyDescent="0.25">
      <c r="A49" s="444" t="s">
        <v>504</v>
      </c>
      <c r="B49" s="437"/>
      <c r="C49" s="437"/>
      <c r="D49" s="437"/>
      <c r="E49" s="437"/>
      <c r="F49" s="437"/>
    </row>
    <row r="50" spans="1:6" x14ac:dyDescent="0.2">
      <c r="A50" s="395" t="s">
        <v>114</v>
      </c>
      <c r="B50" s="392"/>
      <c r="C50" s="392"/>
      <c r="D50" s="392"/>
      <c r="E50" s="392"/>
      <c r="F50" s="392"/>
    </row>
    <row r="51" spans="1:6" x14ac:dyDescent="0.2">
      <c r="A51" s="394" t="s">
        <v>505</v>
      </c>
      <c r="B51" s="392"/>
      <c r="C51" s="392"/>
      <c r="D51" s="392"/>
      <c r="E51" s="392"/>
      <c r="F51" s="392"/>
    </row>
    <row r="52" spans="1:6" x14ac:dyDescent="0.2">
      <c r="A52" s="13"/>
    </row>
    <row r="53" spans="1:6" x14ac:dyDescent="0.2">
      <c r="A53" s="14"/>
    </row>
  </sheetData>
  <sheetProtection password="E873" sheet="1" objects="1" scenarios="1"/>
  <mergeCells count="34">
    <mergeCell ref="A20:F20"/>
    <mergeCell ref="A23:F23"/>
    <mergeCell ref="A24:F24"/>
    <mergeCell ref="A25:F25"/>
    <mergeCell ref="A36:F36"/>
    <mergeCell ref="A1:F1"/>
    <mergeCell ref="A12:F12"/>
    <mergeCell ref="A13:F13"/>
    <mergeCell ref="A8:F8"/>
    <mergeCell ref="A18:F18"/>
    <mergeCell ref="A9:F9"/>
    <mergeCell ref="A7:F7"/>
    <mergeCell ref="A2:F2"/>
    <mergeCell ref="A3:F3"/>
    <mergeCell ref="A4:F4"/>
    <mergeCell ref="A5:F5"/>
    <mergeCell ref="A11:F11"/>
    <mergeCell ref="A15:F15"/>
    <mergeCell ref="A16:F16"/>
    <mergeCell ref="A17:F17"/>
    <mergeCell ref="A48:F48"/>
    <mergeCell ref="A49:F49"/>
    <mergeCell ref="A26:F26"/>
    <mergeCell ref="A21:F21"/>
    <mergeCell ref="A22:F22"/>
    <mergeCell ref="A40:D40"/>
    <mergeCell ref="A30:F30"/>
    <mergeCell ref="A45:F45"/>
    <mergeCell ref="A27:F27"/>
    <mergeCell ref="J36:M36"/>
    <mergeCell ref="A41:D41"/>
    <mergeCell ref="A42:D42"/>
    <mergeCell ref="A43:D43"/>
    <mergeCell ref="A44:D44"/>
  </mergeCells>
  <hyperlinks>
    <hyperlink ref="A51" r:id="rId1"/>
  </hyperlinks>
  <printOptions horizontalCentered="1"/>
  <pageMargins left="0.33" right="0.32" top="0.73" bottom="0.75" header="0.3" footer="0.3"/>
  <pageSetup scale="85" orientation="portrait" r:id="rId2"/>
  <headerFooter>
    <oddHeader>&amp;C&amp;G</oddHead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59"/>
  <sheetViews>
    <sheetView zoomScaleNormal="100" workbookViewId="0">
      <selection activeCell="L25" sqref="L25"/>
    </sheetView>
  </sheetViews>
  <sheetFormatPr defaultRowHeight="15" x14ac:dyDescent="0.25"/>
  <cols>
    <col min="1" max="3" width="9.140625" style="112"/>
    <col min="4" max="4" width="9.140625" style="329" hidden="1" customWidth="1"/>
    <col min="5" max="5" width="9.140625" style="340" hidden="1" customWidth="1"/>
    <col min="6" max="6" width="9.140625" style="112" customWidth="1"/>
    <col min="7" max="7" width="9.140625" style="112"/>
    <col min="8" max="8" width="9.28515625" style="112" customWidth="1"/>
    <col min="9" max="9" width="0" style="112" hidden="1" customWidth="1"/>
    <col min="10" max="10" width="14.42578125" style="112" hidden="1" customWidth="1"/>
    <col min="11" max="11" width="9.140625" style="112"/>
    <col min="12" max="12" width="87.42578125" style="112" customWidth="1"/>
    <col min="13" max="18" width="9.140625" style="112"/>
    <col min="19" max="19" width="23.5703125" style="112" customWidth="1"/>
    <col min="20" max="16384" width="9.140625" style="112"/>
  </cols>
  <sheetData>
    <row r="1" spans="1:19" ht="19.5" customHeight="1" thickBot="1" x14ac:dyDescent="0.3">
      <c r="A1" s="678" t="s">
        <v>427</v>
      </c>
      <c r="B1" s="678"/>
      <c r="C1" s="678"/>
      <c r="D1" s="678"/>
      <c r="E1" s="678"/>
      <c r="F1" s="678"/>
      <c r="G1" s="678"/>
      <c r="H1" s="678"/>
      <c r="I1" s="678"/>
      <c r="J1" s="678"/>
      <c r="K1" s="678"/>
      <c r="L1" s="678"/>
    </row>
    <row r="2" spans="1:19" ht="15.75" customHeight="1" x14ac:dyDescent="0.25">
      <c r="A2" s="679" t="s">
        <v>254</v>
      </c>
      <c r="B2" s="680"/>
      <c r="C2" s="680"/>
      <c r="D2" s="680"/>
      <c r="E2" s="680"/>
      <c r="F2" s="680"/>
      <c r="G2" s="680"/>
      <c r="H2" s="680"/>
      <c r="I2" s="680"/>
      <c r="J2" s="680"/>
      <c r="K2" s="680"/>
      <c r="L2" s="681"/>
    </row>
    <row r="3" spans="1:19" ht="48" customHeight="1" thickBot="1" x14ac:dyDescent="0.3">
      <c r="A3" s="682" t="s">
        <v>476</v>
      </c>
      <c r="B3" s="683"/>
      <c r="C3" s="683"/>
      <c r="D3" s="683"/>
      <c r="E3" s="683"/>
      <c r="F3" s="683"/>
      <c r="G3" s="683"/>
      <c r="H3" s="683"/>
      <c r="I3" s="683"/>
      <c r="J3" s="683"/>
      <c r="K3" s="683"/>
      <c r="L3" s="684"/>
    </row>
    <row r="4" spans="1:19" ht="15" customHeight="1" thickBot="1" x14ac:dyDescent="0.3">
      <c r="A4" s="669" t="s">
        <v>154</v>
      </c>
      <c r="B4" s="670"/>
      <c r="C4" s="670"/>
      <c r="D4" s="325"/>
      <c r="E4" s="335"/>
      <c r="F4" s="671" t="s">
        <v>175</v>
      </c>
      <c r="G4" s="671"/>
      <c r="H4" s="671"/>
      <c r="I4" s="694" t="s">
        <v>252</v>
      </c>
      <c r="J4" s="695"/>
      <c r="K4" s="780" t="str">
        <f>Instructions!A5</f>
        <v>Version 8:  Revised 6/4/12</v>
      </c>
      <c r="L4" s="781"/>
      <c r="M4" s="723" t="s">
        <v>91</v>
      </c>
      <c r="N4" s="724"/>
      <c r="O4" s="724"/>
      <c r="P4" s="724"/>
      <c r="Q4" s="724"/>
      <c r="R4" s="724"/>
      <c r="S4" s="725"/>
    </row>
    <row r="5" spans="1:19" ht="24" x14ac:dyDescent="0.25">
      <c r="A5" s="672"/>
      <c r="B5" s="76" t="s">
        <v>158</v>
      </c>
      <c r="C5" s="77" t="s">
        <v>159</v>
      </c>
      <c r="D5" s="77"/>
      <c r="E5" s="77"/>
      <c r="F5" s="78" t="s">
        <v>177</v>
      </c>
      <c r="G5" s="78" t="s">
        <v>178</v>
      </c>
      <c r="H5" s="78" t="s">
        <v>168</v>
      </c>
      <c r="I5" s="696"/>
      <c r="J5" s="697"/>
      <c r="K5" s="778" t="s">
        <v>176</v>
      </c>
      <c r="L5" s="779"/>
      <c r="M5" s="726"/>
      <c r="N5" s="782"/>
      <c r="O5" s="782"/>
      <c r="P5" s="782"/>
      <c r="Q5" s="782"/>
      <c r="R5" s="782"/>
      <c r="S5" s="783"/>
    </row>
    <row r="6" spans="1:19" ht="16.5" thickBot="1" x14ac:dyDescent="0.3">
      <c r="A6" s="673"/>
      <c r="B6" s="79">
        <f>B8+B13+B16+B19+B22+B26+B29+B38+B43+B49</f>
        <v>30</v>
      </c>
      <c r="C6" s="79">
        <f>MIN(C8+C13+C16+C19+C22+C26+C29+C38+C43+C49,C7)</f>
        <v>0</v>
      </c>
      <c r="D6" s="80"/>
      <c r="E6" s="80"/>
      <c r="F6" s="81">
        <f>SUM(F8,F19,F26,F38)</f>
        <v>0</v>
      </c>
      <c r="G6" s="81">
        <f>SUM(G8,G19,G26,G38)</f>
        <v>0</v>
      </c>
      <c r="H6" s="81">
        <f>SUM(H8,H19,H26,H38)</f>
        <v>0</v>
      </c>
      <c r="I6" s="698"/>
      <c r="J6" s="699"/>
      <c r="K6" s="613"/>
      <c r="L6" s="614"/>
      <c r="M6" s="784"/>
      <c r="N6" s="785"/>
      <c r="O6" s="785"/>
      <c r="P6" s="785"/>
      <c r="Q6" s="785"/>
      <c r="R6" s="785"/>
      <c r="S6" s="786"/>
    </row>
    <row r="7" spans="1:19" ht="20.25" customHeight="1" thickBot="1" x14ac:dyDescent="0.3">
      <c r="A7" s="82"/>
      <c r="B7" s="83"/>
      <c r="C7" s="354">
        <f>ROUND(B6*0.8,0)</f>
        <v>24</v>
      </c>
      <c r="D7" s="84"/>
      <c r="E7" s="84"/>
      <c r="F7" s="676" t="s">
        <v>489</v>
      </c>
      <c r="G7" s="676"/>
      <c r="H7" s="677"/>
      <c r="I7" s="685" t="s">
        <v>255</v>
      </c>
      <c r="J7" s="686"/>
      <c r="K7" s="686"/>
      <c r="L7" s="687"/>
      <c r="M7" s="787"/>
      <c r="N7" s="788"/>
      <c r="O7" s="788"/>
      <c r="P7" s="788"/>
      <c r="Q7" s="788"/>
      <c r="R7" s="788"/>
      <c r="S7" s="789"/>
    </row>
    <row r="8" spans="1:19" ht="15" customHeight="1" thickBot="1" x14ac:dyDescent="0.3">
      <c r="A8" s="85" t="s">
        <v>74</v>
      </c>
      <c r="B8" s="86">
        <v>5</v>
      </c>
      <c r="C8" s="87">
        <f>SUM(C9:C9)</f>
        <v>0</v>
      </c>
      <c r="D8" s="87"/>
      <c r="E8" s="87"/>
      <c r="F8" s="88">
        <f>SUM(F9:F9)</f>
        <v>0</v>
      </c>
      <c r="G8" s="88">
        <f>SUM(G9:G9)</f>
        <v>0</v>
      </c>
      <c r="H8" s="189">
        <f>SUM(H9:H9)</f>
        <v>0</v>
      </c>
      <c r="I8" s="767" t="s">
        <v>75</v>
      </c>
      <c r="J8" s="768"/>
      <c r="K8" s="768"/>
      <c r="L8" s="769"/>
      <c r="M8" s="182"/>
      <c r="N8" s="182"/>
      <c r="O8" s="182"/>
      <c r="P8" s="182"/>
      <c r="Q8" s="182"/>
      <c r="R8" s="182"/>
      <c r="S8" s="182"/>
    </row>
    <row r="9" spans="1:19" ht="30.75" customHeight="1" x14ac:dyDescent="0.25">
      <c r="A9" s="108"/>
      <c r="B9" s="109">
        <v>5</v>
      </c>
      <c r="C9" s="363">
        <f>IF(D9&lt;6,D9,5)</f>
        <v>0</v>
      </c>
      <c r="D9" s="300">
        <f>IF(K10&lt;&gt;"",TRUNC(K10/1,0),0)</f>
        <v>0</v>
      </c>
      <c r="E9" s="300"/>
      <c r="F9" s="110"/>
      <c r="G9" s="110"/>
      <c r="H9" s="162"/>
      <c r="I9" s="770"/>
      <c r="J9" s="771"/>
      <c r="K9" s="772" t="s">
        <v>379</v>
      </c>
      <c r="L9" s="773"/>
      <c r="M9" s="726"/>
      <c r="N9" s="727"/>
      <c r="O9" s="727"/>
      <c r="P9" s="727"/>
      <c r="Q9" s="727"/>
      <c r="R9" s="727"/>
      <c r="S9" s="728"/>
    </row>
    <row r="10" spans="1:19" s="174" customFormat="1" ht="27" customHeight="1" x14ac:dyDescent="0.25">
      <c r="A10" s="615"/>
      <c r="B10" s="616"/>
      <c r="C10" s="616"/>
      <c r="D10" s="616"/>
      <c r="E10" s="616"/>
      <c r="F10" s="616"/>
      <c r="G10" s="616"/>
      <c r="H10" s="616"/>
      <c r="I10" s="207"/>
      <c r="J10" s="192"/>
      <c r="K10" s="358"/>
      <c r="L10" s="264" t="s">
        <v>378</v>
      </c>
      <c r="M10" s="729"/>
      <c r="N10" s="721"/>
      <c r="O10" s="721"/>
      <c r="P10" s="721"/>
      <c r="Q10" s="721"/>
      <c r="R10" s="721"/>
      <c r="S10" s="730"/>
    </row>
    <row r="11" spans="1:19" s="194" customFormat="1" ht="17.25" customHeight="1" x14ac:dyDescent="0.25">
      <c r="A11" s="617"/>
      <c r="B11" s="618"/>
      <c r="C11" s="618"/>
      <c r="D11" s="618"/>
      <c r="E11" s="618"/>
      <c r="F11" s="618"/>
      <c r="G11" s="618"/>
      <c r="H11" s="618"/>
      <c r="I11" s="207"/>
      <c r="J11" s="192"/>
      <c r="K11" s="710" t="s">
        <v>380</v>
      </c>
      <c r="L11" s="736"/>
      <c r="M11" s="729"/>
      <c r="N11" s="721"/>
      <c r="O11" s="721"/>
      <c r="P11" s="721"/>
      <c r="Q11" s="721"/>
      <c r="R11" s="721"/>
      <c r="S11" s="730"/>
    </row>
    <row r="12" spans="1:19" s="174" customFormat="1" ht="51.75" customHeight="1" thickBot="1" x14ac:dyDescent="0.3">
      <c r="A12" s="619"/>
      <c r="B12" s="620"/>
      <c r="C12" s="620"/>
      <c r="D12" s="620"/>
      <c r="E12" s="620"/>
      <c r="F12" s="620"/>
      <c r="G12" s="620"/>
      <c r="H12" s="620"/>
      <c r="I12" s="207"/>
      <c r="J12" s="192"/>
      <c r="K12" s="817"/>
      <c r="L12" s="818"/>
      <c r="M12" s="731"/>
      <c r="N12" s="722"/>
      <c r="O12" s="722"/>
      <c r="P12" s="722"/>
      <c r="Q12" s="722"/>
      <c r="R12" s="722"/>
      <c r="S12" s="732"/>
    </row>
    <row r="13" spans="1:19" ht="15" customHeight="1" thickBot="1" x14ac:dyDescent="0.3">
      <c r="A13" s="85" t="s">
        <v>76</v>
      </c>
      <c r="B13" s="86">
        <v>4</v>
      </c>
      <c r="C13" s="87">
        <f>SUM(C14:C14)</f>
        <v>0</v>
      </c>
      <c r="D13" s="87"/>
      <c r="E13" s="87"/>
      <c r="F13" s="88">
        <f>SUM(F14:F14)</f>
        <v>0</v>
      </c>
      <c r="G13" s="88">
        <f>SUM(G14:G14)</f>
        <v>0</v>
      </c>
      <c r="H13" s="189">
        <f>SUM(H14:H14)</f>
        <v>0</v>
      </c>
      <c r="I13" s="641" t="s">
        <v>77</v>
      </c>
      <c r="J13" s="642"/>
      <c r="K13" s="659"/>
      <c r="L13" s="650"/>
      <c r="M13" s="182"/>
      <c r="N13" s="182"/>
      <c r="O13" s="182"/>
      <c r="P13" s="182"/>
      <c r="Q13" s="182"/>
      <c r="R13" s="182"/>
      <c r="S13" s="182"/>
    </row>
    <row r="14" spans="1:19" ht="39" customHeight="1" x14ac:dyDescent="0.25">
      <c r="A14" s="108"/>
      <c r="B14" s="109">
        <v>4</v>
      </c>
      <c r="C14" s="363">
        <f>IF(D14&gt;5,4,D14)</f>
        <v>0</v>
      </c>
      <c r="D14" s="300">
        <f>IF(K15&lt;&gt;"",TRUNC(K15/1,0),0)</f>
        <v>0</v>
      </c>
      <c r="E14" s="300"/>
      <c r="F14" s="110"/>
      <c r="G14" s="110"/>
      <c r="H14" s="162"/>
      <c r="I14" s="739"/>
      <c r="J14" s="740"/>
      <c r="K14" s="667" t="s">
        <v>256</v>
      </c>
      <c r="L14" s="668"/>
      <c r="M14" s="626"/>
      <c r="N14" s="627"/>
      <c r="O14" s="627"/>
      <c r="P14" s="627"/>
      <c r="Q14" s="627"/>
      <c r="R14" s="627"/>
      <c r="S14" s="628"/>
    </row>
    <row r="15" spans="1:19" s="174" customFormat="1" ht="26.25" customHeight="1" thickBot="1" x14ac:dyDescent="0.3">
      <c r="A15" s="718"/>
      <c r="B15" s="719"/>
      <c r="C15" s="719"/>
      <c r="D15" s="719"/>
      <c r="E15" s="719"/>
      <c r="F15" s="719"/>
      <c r="G15" s="719"/>
      <c r="H15" s="719"/>
      <c r="I15" s="205"/>
      <c r="J15" s="206"/>
      <c r="K15" s="358"/>
      <c r="L15" s="215" t="s">
        <v>381</v>
      </c>
      <c r="M15" s="632"/>
      <c r="N15" s="633"/>
      <c r="O15" s="633"/>
      <c r="P15" s="633"/>
      <c r="Q15" s="633"/>
      <c r="R15" s="633"/>
      <c r="S15" s="634"/>
    </row>
    <row r="16" spans="1:19" ht="15.75" customHeight="1" thickBot="1" x14ac:dyDescent="0.3">
      <c r="A16" s="85" t="s">
        <v>78</v>
      </c>
      <c r="B16" s="86">
        <v>2</v>
      </c>
      <c r="C16" s="87">
        <f>SUM(C17:C17)</f>
        <v>0</v>
      </c>
      <c r="D16" s="87"/>
      <c r="E16" s="87"/>
      <c r="F16" s="88">
        <f>SUM(F17:F17)</f>
        <v>0</v>
      </c>
      <c r="G16" s="88">
        <f>SUM(G17:G17)</f>
        <v>0</v>
      </c>
      <c r="H16" s="189">
        <f>SUM(H17:H17)</f>
        <v>0</v>
      </c>
      <c r="I16" s="641" t="s">
        <v>79</v>
      </c>
      <c r="J16" s="642"/>
      <c r="K16" s="659"/>
      <c r="L16" s="650"/>
      <c r="M16" s="182"/>
      <c r="N16" s="182"/>
      <c r="O16" s="182"/>
      <c r="P16" s="182"/>
      <c r="Q16" s="182"/>
      <c r="R16" s="182"/>
      <c r="S16" s="182"/>
    </row>
    <row r="17" spans="1:19" ht="30.75" customHeight="1" thickBot="1" x14ac:dyDescent="0.3">
      <c r="A17" s="108"/>
      <c r="B17" s="109">
        <v>2</v>
      </c>
      <c r="C17" s="363">
        <f>IF(D17&lt;3,D17,2)</f>
        <v>0</v>
      </c>
      <c r="D17" s="300">
        <f>IF(K18&lt;&gt;"",TRUNC(K18/1,0),0)</f>
        <v>0</v>
      </c>
      <c r="E17" s="300"/>
      <c r="F17" s="110"/>
      <c r="G17" s="110"/>
      <c r="H17" s="162"/>
      <c r="I17" s="646"/>
      <c r="J17" s="738"/>
      <c r="K17" s="667" t="s">
        <v>257</v>
      </c>
      <c r="L17" s="668"/>
      <c r="M17" s="819"/>
      <c r="N17" s="820"/>
      <c r="O17" s="820"/>
      <c r="P17" s="820"/>
      <c r="Q17" s="820"/>
      <c r="R17" s="820"/>
      <c r="S17" s="821"/>
    </row>
    <row r="18" spans="1:19" s="174" customFormat="1" ht="17.25" customHeight="1" thickBot="1" x14ac:dyDescent="0.3">
      <c r="A18" s="718"/>
      <c r="B18" s="719"/>
      <c r="C18" s="719"/>
      <c r="D18" s="719"/>
      <c r="E18" s="719"/>
      <c r="F18" s="719"/>
      <c r="G18" s="719"/>
      <c r="H18" s="719"/>
      <c r="I18" s="198"/>
      <c r="J18" s="204"/>
      <c r="K18" s="358"/>
      <c r="L18" s="215" t="s">
        <v>382</v>
      </c>
      <c r="M18" s="822"/>
      <c r="N18" s="823"/>
      <c r="O18" s="823"/>
      <c r="P18" s="823"/>
      <c r="Q18" s="823"/>
      <c r="R18" s="823"/>
      <c r="S18" s="824"/>
    </row>
    <row r="19" spans="1:19" ht="15.75" thickBot="1" x14ac:dyDescent="0.3">
      <c r="A19" s="85" t="s">
        <v>80</v>
      </c>
      <c r="B19" s="86">
        <v>2</v>
      </c>
      <c r="C19" s="87">
        <f>SUM(C20:C20)</f>
        <v>0</v>
      </c>
      <c r="D19" s="87"/>
      <c r="E19" s="87"/>
      <c r="F19" s="88">
        <f>SUM(F20:F20)</f>
        <v>0</v>
      </c>
      <c r="G19" s="88">
        <f>SUM(G20:G20)</f>
        <v>0</v>
      </c>
      <c r="H19" s="189">
        <f>SUM(H20:H20)</f>
        <v>0</v>
      </c>
      <c r="I19" s="664" t="s">
        <v>81</v>
      </c>
      <c r="J19" s="664"/>
      <c r="K19" s="776"/>
      <c r="L19" s="777"/>
      <c r="M19" s="182"/>
      <c r="N19" s="182"/>
      <c r="O19" s="182"/>
      <c r="P19" s="182"/>
      <c r="Q19" s="182"/>
      <c r="R19" s="182"/>
      <c r="S19" s="182"/>
    </row>
    <row r="20" spans="1:19" ht="27" customHeight="1" x14ac:dyDescent="0.25">
      <c r="A20" s="108"/>
      <c r="B20" s="109">
        <v>2</v>
      </c>
      <c r="C20" s="363">
        <f>IF(K21&gt;=60,2,ROUNDDOWN(K21/30,0))</f>
        <v>0</v>
      </c>
      <c r="D20" s="301"/>
      <c r="E20" s="301"/>
      <c r="F20" s="110"/>
      <c r="G20" s="110"/>
      <c r="H20" s="162"/>
      <c r="I20" s="712"/>
      <c r="J20" s="712"/>
      <c r="K20" s="667" t="s">
        <v>463</v>
      </c>
      <c r="L20" s="668"/>
      <c r="M20" s="626"/>
      <c r="N20" s="627"/>
      <c r="O20" s="627"/>
      <c r="P20" s="627"/>
      <c r="Q20" s="627"/>
      <c r="R20" s="627"/>
      <c r="S20" s="628"/>
    </row>
    <row r="21" spans="1:19" s="174" customFormat="1" ht="15.75" customHeight="1" thickBot="1" x14ac:dyDescent="0.3">
      <c r="A21" s="718"/>
      <c r="B21" s="719"/>
      <c r="C21" s="719"/>
      <c r="D21" s="719"/>
      <c r="E21" s="719"/>
      <c r="F21" s="719"/>
      <c r="G21" s="719"/>
      <c r="H21" s="719"/>
      <c r="I21" s="205"/>
      <c r="J21" s="206"/>
      <c r="K21" s="358"/>
      <c r="L21" s="215" t="s">
        <v>383</v>
      </c>
      <c r="M21" s="632"/>
      <c r="N21" s="633"/>
      <c r="O21" s="633"/>
      <c r="P21" s="633"/>
      <c r="Q21" s="633"/>
      <c r="R21" s="633"/>
      <c r="S21" s="634"/>
    </row>
    <row r="22" spans="1:19" ht="15" customHeight="1" thickBot="1" x14ac:dyDescent="0.3">
      <c r="A22" s="85" t="s">
        <v>82</v>
      </c>
      <c r="B22" s="86">
        <v>2</v>
      </c>
      <c r="C22" s="87">
        <f t="shared" ref="C22:H22" si="0">SUM(C23:C23)</f>
        <v>0</v>
      </c>
      <c r="D22" s="87"/>
      <c r="E22" s="87"/>
      <c r="F22" s="88">
        <f t="shared" si="0"/>
        <v>0</v>
      </c>
      <c r="G22" s="88">
        <f t="shared" si="0"/>
        <v>0</v>
      </c>
      <c r="H22" s="189">
        <f t="shared" si="0"/>
        <v>0</v>
      </c>
      <c r="I22" s="641" t="s">
        <v>83</v>
      </c>
      <c r="J22" s="642"/>
      <c r="K22" s="659"/>
      <c r="L22" s="650"/>
      <c r="M22" s="182"/>
      <c r="N22" s="182"/>
      <c r="O22" s="182"/>
      <c r="P22" s="182"/>
      <c r="Q22" s="182"/>
      <c r="R22" s="182"/>
      <c r="S22" s="182"/>
    </row>
    <row r="23" spans="1:19" ht="27.75" customHeight="1" thickBot="1" x14ac:dyDescent="0.3">
      <c r="A23" s="108"/>
      <c r="B23" s="109">
        <v>2</v>
      </c>
      <c r="C23" s="307">
        <f>IF(K24="Yes",1,0)+IF(K25="Yes",1,0)</f>
        <v>0</v>
      </c>
      <c r="D23" s="301"/>
      <c r="E23" s="301"/>
      <c r="F23" s="110"/>
      <c r="G23" s="110"/>
      <c r="H23" s="162"/>
      <c r="I23" s="645"/>
      <c r="J23" s="645"/>
      <c r="K23" s="667" t="s">
        <v>384</v>
      </c>
      <c r="L23" s="668"/>
      <c r="M23" s="626"/>
      <c r="N23" s="627"/>
      <c r="O23" s="627"/>
      <c r="P23" s="627"/>
      <c r="Q23" s="627"/>
      <c r="R23" s="627"/>
      <c r="S23" s="628"/>
    </row>
    <row r="24" spans="1:19" s="174" customFormat="1" ht="15" customHeight="1" x14ac:dyDescent="0.25">
      <c r="A24" s="615"/>
      <c r="B24" s="616"/>
      <c r="C24" s="616"/>
      <c r="D24" s="616"/>
      <c r="E24" s="616"/>
      <c r="F24" s="616"/>
      <c r="G24" s="616"/>
      <c r="H24" s="616"/>
      <c r="I24" s="187"/>
      <c r="J24" s="187"/>
      <c r="K24" s="357"/>
      <c r="L24" s="215" t="s">
        <v>385</v>
      </c>
      <c r="M24" s="629"/>
      <c r="N24" s="630"/>
      <c r="O24" s="630"/>
      <c r="P24" s="630"/>
      <c r="Q24" s="630"/>
      <c r="R24" s="630"/>
      <c r="S24" s="631"/>
    </row>
    <row r="25" spans="1:19" s="174" customFormat="1" ht="16.5" customHeight="1" thickBot="1" x14ac:dyDescent="0.3">
      <c r="A25" s="619"/>
      <c r="B25" s="620"/>
      <c r="C25" s="620"/>
      <c r="D25" s="620"/>
      <c r="E25" s="620"/>
      <c r="F25" s="620"/>
      <c r="G25" s="620"/>
      <c r="H25" s="620"/>
      <c r="I25" s="187"/>
      <c r="J25" s="187"/>
      <c r="K25" s="357"/>
      <c r="L25" s="215" t="s">
        <v>386</v>
      </c>
      <c r="M25" s="632"/>
      <c r="N25" s="633"/>
      <c r="O25" s="633"/>
      <c r="P25" s="633"/>
      <c r="Q25" s="633"/>
      <c r="R25" s="633"/>
      <c r="S25" s="634"/>
    </row>
    <row r="26" spans="1:19" ht="15.75" thickBot="1" x14ac:dyDescent="0.3">
      <c r="A26" s="85" t="s">
        <v>84</v>
      </c>
      <c r="B26" s="86">
        <v>2</v>
      </c>
      <c r="C26" s="87">
        <f t="shared" ref="C26:H26" si="1">SUM(C27:C27)</f>
        <v>0</v>
      </c>
      <c r="D26" s="87"/>
      <c r="E26" s="87"/>
      <c r="F26" s="88">
        <f t="shared" si="1"/>
        <v>0</v>
      </c>
      <c r="G26" s="88">
        <f t="shared" si="1"/>
        <v>0</v>
      </c>
      <c r="H26" s="189">
        <f t="shared" si="1"/>
        <v>0</v>
      </c>
      <c r="I26" s="664" t="s">
        <v>85</v>
      </c>
      <c r="J26" s="664"/>
      <c r="K26" s="776"/>
      <c r="L26" s="777"/>
      <c r="M26" s="182"/>
      <c r="N26" s="182"/>
      <c r="O26" s="182"/>
      <c r="P26" s="182"/>
      <c r="Q26" s="182"/>
      <c r="R26" s="182"/>
      <c r="S26" s="182"/>
    </row>
    <row r="27" spans="1:19" ht="28.5" customHeight="1" thickBot="1" x14ac:dyDescent="0.3">
      <c r="A27" s="108"/>
      <c r="B27" s="109">
        <v>2</v>
      </c>
      <c r="C27" s="307">
        <f>IF(K28="Yes",2,0)</f>
        <v>0</v>
      </c>
      <c r="D27" s="301"/>
      <c r="E27" s="301"/>
      <c r="F27" s="110"/>
      <c r="G27" s="110"/>
      <c r="H27" s="162"/>
      <c r="I27" s="712"/>
      <c r="J27" s="712"/>
      <c r="K27" s="667" t="s">
        <v>258</v>
      </c>
      <c r="L27" s="668"/>
      <c r="M27" s="626"/>
      <c r="N27" s="627"/>
      <c r="O27" s="627"/>
      <c r="P27" s="627"/>
      <c r="Q27" s="627"/>
      <c r="R27" s="627"/>
      <c r="S27" s="628"/>
    </row>
    <row r="28" spans="1:19" s="174" customFormat="1" ht="28.5" customHeight="1" thickBot="1" x14ac:dyDescent="0.3">
      <c r="A28" s="615"/>
      <c r="B28" s="616"/>
      <c r="C28" s="616"/>
      <c r="D28" s="616"/>
      <c r="E28" s="616"/>
      <c r="F28" s="616"/>
      <c r="G28" s="616"/>
      <c r="H28" s="616"/>
      <c r="I28" s="198"/>
      <c r="J28" s="199"/>
      <c r="K28" s="357"/>
      <c r="L28" s="267" t="s">
        <v>387</v>
      </c>
      <c r="M28" s="632"/>
      <c r="N28" s="633"/>
      <c r="O28" s="633"/>
      <c r="P28" s="633"/>
      <c r="Q28" s="633"/>
      <c r="R28" s="633"/>
      <c r="S28" s="634"/>
    </row>
    <row r="29" spans="1:19" ht="15" customHeight="1" thickBot="1" x14ac:dyDescent="0.3">
      <c r="A29" s="85" t="s">
        <v>86</v>
      </c>
      <c r="B29" s="86">
        <v>7</v>
      </c>
      <c r="C29" s="87">
        <f t="shared" ref="C29:H29" si="2">SUM(C30:C30)</f>
        <v>0</v>
      </c>
      <c r="D29" s="87"/>
      <c r="E29" s="87"/>
      <c r="F29" s="88">
        <f t="shared" si="2"/>
        <v>0</v>
      </c>
      <c r="G29" s="88">
        <f t="shared" si="2"/>
        <v>0</v>
      </c>
      <c r="H29" s="189">
        <f t="shared" si="2"/>
        <v>0</v>
      </c>
      <c r="I29" s="641" t="s">
        <v>101</v>
      </c>
      <c r="J29" s="642"/>
      <c r="K29" s="642"/>
      <c r="L29" s="658"/>
      <c r="M29" s="182"/>
      <c r="N29" s="182"/>
      <c r="O29" s="182"/>
      <c r="P29" s="182"/>
      <c r="Q29" s="182"/>
      <c r="R29" s="182"/>
      <c r="S29" s="182"/>
    </row>
    <row r="30" spans="1:19" ht="116.25" customHeight="1" x14ac:dyDescent="0.25">
      <c r="A30" s="89"/>
      <c r="B30" s="90">
        <v>7</v>
      </c>
      <c r="C30" s="363">
        <f>IF(K31&gt;=20,4,ROUNDDOWN(K31/5,0))+IF(K35&gt;=3,3,ROUNDDOWN(K35/1,0))</f>
        <v>0</v>
      </c>
      <c r="D30" s="301"/>
      <c r="E30" s="301"/>
      <c r="F30" s="91"/>
      <c r="G30" s="91"/>
      <c r="H30" s="91"/>
      <c r="I30" s="712"/>
      <c r="J30" s="712"/>
      <c r="K30" s="739" t="s">
        <v>490</v>
      </c>
      <c r="L30" s="638"/>
      <c r="M30" s="825"/>
      <c r="N30" s="826"/>
      <c r="O30" s="826"/>
      <c r="P30" s="826"/>
      <c r="Q30" s="826"/>
      <c r="R30" s="826"/>
      <c r="S30" s="827"/>
    </row>
    <row r="31" spans="1:19" s="194" customFormat="1" ht="36" customHeight="1" x14ac:dyDescent="0.25">
      <c r="A31" s="617"/>
      <c r="B31" s="618"/>
      <c r="C31" s="618"/>
      <c r="D31" s="618"/>
      <c r="E31" s="618"/>
      <c r="F31" s="618"/>
      <c r="G31" s="618"/>
      <c r="H31" s="618"/>
      <c r="I31" s="198"/>
      <c r="J31" s="199"/>
      <c r="K31" s="358"/>
      <c r="L31" s="323" t="s">
        <v>471</v>
      </c>
      <c r="M31" s="828"/>
      <c r="N31" s="829"/>
      <c r="O31" s="829"/>
      <c r="P31" s="829"/>
      <c r="Q31" s="829"/>
      <c r="R31" s="829"/>
      <c r="S31" s="830"/>
    </row>
    <row r="32" spans="1:19" s="329" customFormat="1" ht="15.75" customHeight="1" x14ac:dyDescent="0.25">
      <c r="A32" s="617"/>
      <c r="B32" s="618"/>
      <c r="C32" s="618"/>
      <c r="D32" s="618"/>
      <c r="E32" s="618"/>
      <c r="F32" s="618"/>
      <c r="G32" s="618"/>
      <c r="H32" s="618"/>
      <c r="I32" s="324"/>
      <c r="J32" s="330"/>
      <c r="K32" s="710" t="s">
        <v>474</v>
      </c>
      <c r="L32" s="736"/>
      <c r="M32" s="828"/>
      <c r="N32" s="829"/>
      <c r="O32" s="829"/>
      <c r="P32" s="829"/>
      <c r="Q32" s="829"/>
      <c r="R32" s="829"/>
      <c r="S32" s="830"/>
    </row>
    <row r="33" spans="1:19" s="329" customFormat="1" ht="15.75" customHeight="1" x14ac:dyDescent="0.25">
      <c r="A33" s="617"/>
      <c r="B33" s="618"/>
      <c r="C33" s="618"/>
      <c r="D33" s="618"/>
      <c r="E33" s="618"/>
      <c r="F33" s="618"/>
      <c r="G33" s="618"/>
      <c r="H33" s="618"/>
      <c r="I33" s="324"/>
      <c r="J33" s="330"/>
      <c r="K33" s="790"/>
      <c r="L33" s="791"/>
      <c r="M33" s="828"/>
      <c r="N33" s="829"/>
      <c r="O33" s="829"/>
      <c r="P33" s="829"/>
      <c r="Q33" s="829"/>
      <c r="R33" s="829"/>
      <c r="S33" s="830"/>
    </row>
    <row r="34" spans="1:19" s="329" customFormat="1" ht="3" customHeight="1" x14ac:dyDescent="0.25">
      <c r="A34" s="617"/>
      <c r="B34" s="618"/>
      <c r="C34" s="618"/>
      <c r="D34" s="618"/>
      <c r="E34" s="618"/>
      <c r="F34" s="618"/>
      <c r="G34" s="618"/>
      <c r="H34" s="618"/>
      <c r="I34" s="324"/>
      <c r="J34" s="330"/>
      <c r="K34" s="805"/>
      <c r="L34" s="806"/>
      <c r="M34" s="828"/>
      <c r="N34" s="829"/>
      <c r="O34" s="829"/>
      <c r="P34" s="829"/>
      <c r="Q34" s="829"/>
      <c r="R34" s="829"/>
      <c r="S34" s="830"/>
    </row>
    <row r="35" spans="1:19" s="329" customFormat="1" ht="42.75" customHeight="1" x14ac:dyDescent="0.25">
      <c r="A35" s="617"/>
      <c r="B35" s="618"/>
      <c r="C35" s="618"/>
      <c r="D35" s="618"/>
      <c r="E35" s="618"/>
      <c r="F35" s="618"/>
      <c r="G35" s="618"/>
      <c r="H35" s="618"/>
      <c r="I35" s="324"/>
      <c r="J35" s="330"/>
      <c r="K35" s="358"/>
      <c r="L35" s="323" t="s">
        <v>472</v>
      </c>
      <c r="M35" s="828"/>
      <c r="N35" s="829"/>
      <c r="O35" s="829"/>
      <c r="P35" s="829"/>
      <c r="Q35" s="829"/>
      <c r="R35" s="829"/>
      <c r="S35" s="830"/>
    </row>
    <row r="36" spans="1:19" s="329" customFormat="1" ht="15.75" customHeight="1" x14ac:dyDescent="0.25">
      <c r="A36" s="617"/>
      <c r="B36" s="618"/>
      <c r="C36" s="618"/>
      <c r="D36" s="618"/>
      <c r="E36" s="618"/>
      <c r="F36" s="618"/>
      <c r="G36" s="618"/>
      <c r="H36" s="618"/>
      <c r="I36" s="324"/>
      <c r="J36" s="330"/>
      <c r="K36" s="710" t="s">
        <v>473</v>
      </c>
      <c r="L36" s="736"/>
      <c r="M36" s="828"/>
      <c r="N36" s="829"/>
      <c r="O36" s="829"/>
      <c r="P36" s="829"/>
      <c r="Q36" s="829"/>
      <c r="R36" s="829"/>
      <c r="S36" s="830"/>
    </row>
    <row r="37" spans="1:19" s="329" customFormat="1" ht="15.75" customHeight="1" thickBot="1" x14ac:dyDescent="0.3">
      <c r="A37" s="617"/>
      <c r="B37" s="618"/>
      <c r="C37" s="618"/>
      <c r="D37" s="618"/>
      <c r="E37" s="618"/>
      <c r="F37" s="618"/>
      <c r="G37" s="618"/>
      <c r="H37" s="618"/>
      <c r="I37" s="324"/>
      <c r="J37" s="330"/>
      <c r="K37" s="790"/>
      <c r="L37" s="791"/>
      <c r="M37" s="828"/>
      <c r="N37" s="829"/>
      <c r="O37" s="829"/>
      <c r="P37" s="829"/>
      <c r="Q37" s="829"/>
      <c r="R37" s="829"/>
      <c r="S37" s="830"/>
    </row>
    <row r="38" spans="1:19" ht="15" customHeight="1" thickBot="1" x14ac:dyDescent="0.3">
      <c r="A38" s="85" t="s">
        <v>87</v>
      </c>
      <c r="B38" s="86">
        <v>1</v>
      </c>
      <c r="C38" s="87">
        <f t="shared" ref="C38:H49" si="3">SUM(C39:C39)</f>
        <v>0</v>
      </c>
      <c r="D38" s="87"/>
      <c r="E38" s="87"/>
      <c r="F38" s="88">
        <f t="shared" si="3"/>
        <v>0</v>
      </c>
      <c r="G38" s="88">
        <f t="shared" si="3"/>
        <v>0</v>
      </c>
      <c r="H38" s="189">
        <f t="shared" si="3"/>
        <v>0</v>
      </c>
      <c r="I38" s="832" t="s">
        <v>253</v>
      </c>
      <c r="J38" s="833"/>
      <c r="K38" s="834"/>
      <c r="L38" s="835"/>
      <c r="M38" s="178"/>
      <c r="N38" s="178"/>
      <c r="O38" s="178"/>
      <c r="P38" s="178"/>
      <c r="Q38" s="178"/>
      <c r="R38" s="178"/>
      <c r="S38" s="178"/>
    </row>
    <row r="39" spans="1:19" ht="70.5" customHeight="1" thickBot="1" x14ac:dyDescent="0.3">
      <c r="A39" s="108"/>
      <c r="B39" s="109">
        <v>1</v>
      </c>
      <c r="C39" s="363">
        <f>IF(K40="Yes",1,0)</f>
        <v>0</v>
      </c>
      <c r="D39" s="301"/>
      <c r="E39" s="301"/>
      <c r="F39" s="110"/>
      <c r="G39" s="110"/>
      <c r="H39" s="162"/>
      <c r="I39" s="645"/>
      <c r="J39" s="645"/>
      <c r="K39" s="667" t="s">
        <v>259</v>
      </c>
      <c r="L39" s="800"/>
      <c r="M39" s="808"/>
      <c r="N39" s="809"/>
      <c r="O39" s="809"/>
      <c r="P39" s="809"/>
      <c r="Q39" s="809"/>
      <c r="R39" s="809"/>
      <c r="S39" s="810"/>
    </row>
    <row r="40" spans="1:19" s="329" customFormat="1" ht="16.5" customHeight="1" x14ac:dyDescent="0.25">
      <c r="A40" s="615"/>
      <c r="B40" s="616"/>
      <c r="C40" s="616"/>
      <c r="D40" s="616"/>
      <c r="E40" s="616"/>
      <c r="F40" s="616"/>
      <c r="G40" s="616"/>
      <c r="H40" s="666"/>
      <c r="I40" s="324"/>
      <c r="J40" s="330"/>
      <c r="K40" s="357"/>
      <c r="L40" s="323" t="s">
        <v>467</v>
      </c>
      <c r="M40" s="811"/>
      <c r="N40" s="812"/>
      <c r="O40" s="812"/>
      <c r="P40" s="812"/>
      <c r="Q40" s="812"/>
      <c r="R40" s="812"/>
      <c r="S40" s="813"/>
    </row>
    <row r="41" spans="1:19" s="194" customFormat="1" ht="17.25" customHeight="1" x14ac:dyDescent="0.25">
      <c r="A41" s="617"/>
      <c r="B41" s="618"/>
      <c r="C41" s="618"/>
      <c r="D41" s="618"/>
      <c r="E41" s="618"/>
      <c r="F41" s="618"/>
      <c r="G41" s="618"/>
      <c r="H41" s="623"/>
      <c r="I41" s="198"/>
      <c r="J41" s="199"/>
      <c r="K41" s="710" t="s">
        <v>388</v>
      </c>
      <c r="L41" s="711"/>
      <c r="M41" s="811"/>
      <c r="N41" s="812"/>
      <c r="O41" s="812"/>
      <c r="P41" s="812"/>
      <c r="Q41" s="812"/>
      <c r="R41" s="812"/>
      <c r="S41" s="813"/>
    </row>
    <row r="42" spans="1:19" s="194" customFormat="1" ht="17.25" customHeight="1" thickBot="1" x14ac:dyDescent="0.3">
      <c r="A42" s="619"/>
      <c r="B42" s="620"/>
      <c r="C42" s="620"/>
      <c r="D42" s="620"/>
      <c r="E42" s="620"/>
      <c r="F42" s="620"/>
      <c r="G42" s="620"/>
      <c r="H42" s="622"/>
      <c r="I42" s="198"/>
      <c r="J42" s="199"/>
      <c r="K42" s="790"/>
      <c r="L42" s="831"/>
      <c r="M42" s="811"/>
      <c r="N42" s="812"/>
      <c r="O42" s="812"/>
      <c r="P42" s="812"/>
      <c r="Q42" s="812"/>
      <c r="R42" s="812"/>
      <c r="S42" s="813"/>
    </row>
    <row r="43" spans="1:19" ht="15" customHeight="1" thickBot="1" x14ac:dyDescent="0.3">
      <c r="A43" s="85" t="s">
        <v>88</v>
      </c>
      <c r="B43" s="86">
        <v>4</v>
      </c>
      <c r="C43" s="87">
        <f t="shared" si="3"/>
        <v>0</v>
      </c>
      <c r="D43" s="87"/>
      <c r="E43" s="87"/>
      <c r="F43" s="88">
        <f t="shared" si="3"/>
        <v>0</v>
      </c>
      <c r="G43" s="88">
        <f t="shared" si="3"/>
        <v>0</v>
      </c>
      <c r="H43" s="189">
        <f t="shared" si="3"/>
        <v>0</v>
      </c>
      <c r="I43" s="641" t="s">
        <v>89</v>
      </c>
      <c r="J43" s="642"/>
      <c r="K43" s="642"/>
      <c r="L43" s="658"/>
      <c r="M43" s="178"/>
      <c r="N43" s="178"/>
      <c r="O43" s="178"/>
      <c r="P43" s="178"/>
      <c r="Q43" s="178"/>
      <c r="R43" s="178"/>
      <c r="S43" s="178"/>
    </row>
    <row r="44" spans="1:19" ht="33" customHeight="1" thickBot="1" x14ac:dyDescent="0.3">
      <c r="A44" s="108"/>
      <c r="B44" s="90">
        <v>4</v>
      </c>
      <c r="C44" s="363">
        <f>IF(K45="Yes",1,0)+IF(K46="Yes",1,0)+IF(K47="Yes",1,0)+IF(K48="Yes",1,0)</f>
        <v>0</v>
      </c>
      <c r="D44" s="300"/>
      <c r="E44" s="300"/>
      <c r="F44" s="91"/>
      <c r="G44" s="91"/>
      <c r="H44" s="274"/>
      <c r="I44" s="645"/>
      <c r="J44" s="645"/>
      <c r="K44" s="667" t="s">
        <v>260</v>
      </c>
      <c r="L44" s="668"/>
      <c r="M44" s="808"/>
      <c r="N44" s="809"/>
      <c r="O44" s="809"/>
      <c r="P44" s="809"/>
      <c r="Q44" s="809"/>
      <c r="R44" s="809"/>
      <c r="S44" s="810"/>
    </row>
    <row r="45" spans="1:19" s="194" customFormat="1" ht="15.75" customHeight="1" x14ac:dyDescent="0.25">
      <c r="A45" s="617"/>
      <c r="B45" s="618"/>
      <c r="C45" s="618"/>
      <c r="D45" s="618"/>
      <c r="E45" s="618"/>
      <c r="F45" s="618"/>
      <c r="G45" s="618"/>
      <c r="H45" s="618"/>
      <c r="I45" s="198"/>
      <c r="J45" s="199"/>
      <c r="K45" s="357"/>
      <c r="L45" s="215" t="s">
        <v>169</v>
      </c>
      <c r="M45" s="811"/>
      <c r="N45" s="812"/>
      <c r="O45" s="812"/>
      <c r="P45" s="812"/>
      <c r="Q45" s="812"/>
      <c r="R45" s="812"/>
      <c r="S45" s="813"/>
    </row>
    <row r="46" spans="1:19" s="194" customFormat="1" ht="15.75" customHeight="1" x14ac:dyDescent="0.25">
      <c r="A46" s="617"/>
      <c r="B46" s="618"/>
      <c r="C46" s="618"/>
      <c r="D46" s="618"/>
      <c r="E46" s="618"/>
      <c r="F46" s="618"/>
      <c r="G46" s="618"/>
      <c r="H46" s="618"/>
      <c r="I46" s="198"/>
      <c r="J46" s="199"/>
      <c r="K46" s="357"/>
      <c r="L46" s="215" t="s">
        <v>171</v>
      </c>
      <c r="M46" s="811"/>
      <c r="N46" s="812"/>
      <c r="O46" s="812"/>
      <c r="P46" s="812"/>
      <c r="Q46" s="812"/>
      <c r="R46" s="812"/>
      <c r="S46" s="813"/>
    </row>
    <row r="47" spans="1:19" s="194" customFormat="1" ht="15.75" customHeight="1" x14ac:dyDescent="0.25">
      <c r="A47" s="617"/>
      <c r="B47" s="618"/>
      <c r="C47" s="618"/>
      <c r="D47" s="618"/>
      <c r="E47" s="618"/>
      <c r="F47" s="618"/>
      <c r="G47" s="618"/>
      <c r="H47" s="618"/>
      <c r="I47" s="198"/>
      <c r="J47" s="199"/>
      <c r="K47" s="357"/>
      <c r="L47" s="215" t="s">
        <v>172</v>
      </c>
      <c r="M47" s="811"/>
      <c r="N47" s="812"/>
      <c r="O47" s="812"/>
      <c r="P47" s="812"/>
      <c r="Q47" s="812"/>
      <c r="R47" s="812"/>
      <c r="S47" s="813"/>
    </row>
    <row r="48" spans="1:19" s="194" customFormat="1" ht="15.75" customHeight="1" thickBot="1" x14ac:dyDescent="0.3">
      <c r="A48" s="617"/>
      <c r="B48" s="618"/>
      <c r="C48" s="618"/>
      <c r="D48" s="618"/>
      <c r="E48" s="618"/>
      <c r="F48" s="618"/>
      <c r="G48" s="618"/>
      <c r="H48" s="618"/>
      <c r="I48" s="198"/>
      <c r="J48" s="199"/>
      <c r="K48" s="357"/>
      <c r="L48" s="215" t="s">
        <v>173</v>
      </c>
      <c r="M48" s="811"/>
      <c r="N48" s="812"/>
      <c r="O48" s="812"/>
      <c r="P48" s="812"/>
      <c r="Q48" s="812"/>
      <c r="R48" s="812"/>
      <c r="S48" s="813"/>
    </row>
    <row r="49" spans="1:19" ht="15" customHeight="1" thickBot="1" x14ac:dyDescent="0.3">
      <c r="A49" s="85" t="s">
        <v>90</v>
      </c>
      <c r="B49" s="86">
        <v>1</v>
      </c>
      <c r="C49" s="87">
        <f t="shared" si="3"/>
        <v>0</v>
      </c>
      <c r="D49" s="87"/>
      <c r="E49" s="87"/>
      <c r="F49" s="88">
        <f t="shared" si="3"/>
        <v>0</v>
      </c>
      <c r="G49" s="88">
        <f t="shared" si="3"/>
        <v>0</v>
      </c>
      <c r="H49" s="189">
        <f t="shared" si="3"/>
        <v>0</v>
      </c>
      <c r="I49" s="641" t="s">
        <v>66</v>
      </c>
      <c r="J49" s="642"/>
      <c r="K49" s="642"/>
      <c r="L49" s="658"/>
      <c r="M49" s="182"/>
      <c r="N49" s="182"/>
      <c r="O49" s="182"/>
      <c r="P49" s="182"/>
      <c r="Q49" s="182"/>
      <c r="R49" s="182"/>
      <c r="S49" s="182"/>
    </row>
    <row r="50" spans="1:19" ht="31.5" customHeight="1" x14ac:dyDescent="0.25">
      <c r="A50" s="89"/>
      <c r="B50" s="90">
        <v>1</v>
      </c>
      <c r="C50" s="367">
        <f>IF(K51="Yes",1,0)</f>
        <v>0</v>
      </c>
      <c r="D50" s="301"/>
      <c r="E50" s="301"/>
      <c r="F50" s="91"/>
      <c r="G50" s="91"/>
      <c r="H50" s="274"/>
      <c r="I50" s="647"/>
      <c r="J50" s="647"/>
      <c r="K50" s="710" t="s">
        <v>261</v>
      </c>
      <c r="L50" s="736"/>
      <c r="M50" s="808"/>
      <c r="N50" s="809"/>
      <c r="O50" s="809"/>
      <c r="P50" s="809"/>
      <c r="Q50" s="809"/>
      <c r="R50" s="809"/>
      <c r="S50" s="810"/>
    </row>
    <row r="51" spans="1:19" s="329" customFormat="1" ht="18" customHeight="1" x14ac:dyDescent="0.25">
      <c r="A51" s="615"/>
      <c r="B51" s="616"/>
      <c r="C51" s="616"/>
      <c r="D51" s="616"/>
      <c r="E51" s="616"/>
      <c r="F51" s="616"/>
      <c r="G51" s="616"/>
      <c r="H51" s="666"/>
      <c r="I51" s="324"/>
      <c r="J51" s="330"/>
      <c r="K51" s="360"/>
      <c r="L51" s="273" t="s">
        <v>448</v>
      </c>
      <c r="M51" s="811"/>
      <c r="N51" s="812"/>
      <c r="O51" s="812"/>
      <c r="P51" s="812"/>
      <c r="Q51" s="812"/>
      <c r="R51" s="812"/>
      <c r="S51" s="813"/>
    </row>
    <row r="52" spans="1:19" s="194" customFormat="1" ht="16.5" customHeight="1" x14ac:dyDescent="0.25">
      <c r="A52" s="617"/>
      <c r="B52" s="618"/>
      <c r="C52" s="618"/>
      <c r="D52" s="618"/>
      <c r="E52" s="618"/>
      <c r="F52" s="618"/>
      <c r="G52" s="618"/>
      <c r="H52" s="623"/>
      <c r="I52" s="198"/>
      <c r="J52" s="199"/>
      <c r="K52" s="710" t="s">
        <v>170</v>
      </c>
      <c r="L52" s="736"/>
      <c r="M52" s="811"/>
      <c r="N52" s="812"/>
      <c r="O52" s="812"/>
      <c r="P52" s="812"/>
      <c r="Q52" s="812"/>
      <c r="R52" s="812"/>
      <c r="S52" s="813"/>
    </row>
    <row r="53" spans="1:19" s="174" customFormat="1" ht="52.5" customHeight="1" thickBot="1" x14ac:dyDescent="0.3">
      <c r="A53" s="619"/>
      <c r="B53" s="620"/>
      <c r="C53" s="620"/>
      <c r="D53" s="620"/>
      <c r="E53" s="620"/>
      <c r="F53" s="620"/>
      <c r="G53" s="620"/>
      <c r="H53" s="622"/>
      <c r="I53" s="203"/>
      <c r="J53" s="195"/>
      <c r="K53" s="764"/>
      <c r="L53" s="765"/>
      <c r="M53" s="814"/>
      <c r="N53" s="815"/>
      <c r="O53" s="815"/>
      <c r="P53" s="815"/>
      <c r="Q53" s="815"/>
      <c r="R53" s="815"/>
      <c r="S53" s="816"/>
    </row>
    <row r="54" spans="1:19" x14ac:dyDescent="0.25">
      <c r="A54" s="92"/>
      <c r="B54" s="93"/>
      <c r="C54" s="94"/>
      <c r="D54" s="94"/>
      <c r="E54" s="94"/>
      <c r="F54" s="94"/>
      <c r="G54" s="94"/>
      <c r="H54" s="94"/>
      <c r="I54" s="209"/>
      <c r="J54" s="209"/>
      <c r="K54" s="209"/>
      <c r="L54" s="210"/>
      <c r="M54" s="807"/>
      <c r="N54" s="782"/>
      <c r="O54" s="782"/>
      <c r="P54" s="782"/>
      <c r="Q54" s="782"/>
      <c r="R54" s="782"/>
      <c r="S54" s="783"/>
    </row>
    <row r="55" spans="1:19" x14ac:dyDescent="0.25">
      <c r="A55" s="95" t="s">
        <v>179</v>
      </c>
      <c r="B55" s="96"/>
      <c r="C55" s="97"/>
      <c r="D55" s="97"/>
      <c r="E55" s="97"/>
      <c r="F55" s="97"/>
      <c r="G55" s="368"/>
      <c r="H55" s="113"/>
      <c r="I55" s="113"/>
      <c r="J55" s="113"/>
      <c r="K55" s="113"/>
      <c r="L55" s="115"/>
      <c r="M55" s="147"/>
      <c r="N55" s="113"/>
      <c r="O55" s="113"/>
      <c r="P55" s="113"/>
      <c r="Q55" s="113"/>
      <c r="R55" s="113"/>
      <c r="S55" s="115"/>
    </row>
    <row r="56" spans="1:19" ht="15.75" thickBot="1" x14ac:dyDescent="0.3">
      <c r="A56" s="98" t="s">
        <v>180</v>
      </c>
      <c r="B56" s="99"/>
      <c r="C56" s="100"/>
      <c r="D56" s="100"/>
      <c r="E56" s="100"/>
      <c r="F56" s="100"/>
      <c r="G56" s="362"/>
      <c r="H56" s="114"/>
      <c r="I56" s="114"/>
      <c r="J56" s="114"/>
      <c r="K56" s="114"/>
      <c r="L56" s="116"/>
      <c r="M56" s="144"/>
      <c r="N56" s="145"/>
      <c r="O56" s="145"/>
      <c r="P56" s="145"/>
      <c r="Q56" s="145"/>
      <c r="R56" s="145"/>
      <c r="S56" s="146"/>
    </row>
    <row r="57" spans="1:19" ht="15" customHeight="1" x14ac:dyDescent="0.25">
      <c r="A57" s="621"/>
      <c r="B57" s="621"/>
      <c r="C57" s="621"/>
      <c r="D57" s="621"/>
      <c r="E57" s="621"/>
      <c r="F57" s="621"/>
      <c r="G57" s="621"/>
      <c r="H57" s="621"/>
      <c r="I57" s="621"/>
      <c r="J57" s="621"/>
      <c r="K57" s="621"/>
      <c r="L57" s="621"/>
      <c r="M57" s="120"/>
      <c r="N57" s="120"/>
      <c r="O57" s="120"/>
      <c r="P57" s="120"/>
      <c r="Q57" s="120"/>
      <c r="R57" s="120"/>
      <c r="S57" s="101"/>
    </row>
    <row r="58" spans="1:19" x14ac:dyDescent="0.25">
      <c r="F58" s="117"/>
      <c r="G58" s="117"/>
      <c r="H58" s="117"/>
    </row>
    <row r="59" spans="1:19" x14ac:dyDescent="0.25">
      <c r="F59" s="117"/>
      <c r="G59" s="117"/>
      <c r="H59" s="117"/>
    </row>
  </sheetData>
  <sheetProtection password="E873" sheet="1" objects="1" scenarios="1"/>
  <mergeCells count="77">
    <mergeCell ref="M39:S42"/>
    <mergeCell ref="M23:S25"/>
    <mergeCell ref="A28:H28"/>
    <mergeCell ref="A31:H37"/>
    <mergeCell ref="I27:J27"/>
    <mergeCell ref="K27:L27"/>
    <mergeCell ref="I29:L29"/>
    <mergeCell ref="I30:J30"/>
    <mergeCell ref="K30:L30"/>
    <mergeCell ref="I26:L26"/>
    <mergeCell ref="M30:S37"/>
    <mergeCell ref="K41:L41"/>
    <mergeCell ref="K42:L42"/>
    <mergeCell ref="I38:L38"/>
    <mergeCell ref="A40:H42"/>
    <mergeCell ref="K32:L32"/>
    <mergeCell ref="A24:H25"/>
    <mergeCell ref="K20:L20"/>
    <mergeCell ref="I22:L22"/>
    <mergeCell ref="I23:J23"/>
    <mergeCell ref="K23:L23"/>
    <mergeCell ref="M27:S28"/>
    <mergeCell ref="A10:H12"/>
    <mergeCell ref="K12:L12"/>
    <mergeCell ref="M9:S12"/>
    <mergeCell ref="A15:H15"/>
    <mergeCell ref="A21:H21"/>
    <mergeCell ref="M20:S21"/>
    <mergeCell ref="M17:S18"/>
    <mergeCell ref="M14:S15"/>
    <mergeCell ref="A18:H18"/>
    <mergeCell ref="I14:J14"/>
    <mergeCell ref="K14:L14"/>
    <mergeCell ref="I16:L16"/>
    <mergeCell ref="I17:J17"/>
    <mergeCell ref="K17:L17"/>
    <mergeCell ref="I19:L19"/>
    <mergeCell ref="F7:H7"/>
    <mergeCell ref="I7:L7"/>
    <mergeCell ref="I8:L8"/>
    <mergeCell ref="K5:L5"/>
    <mergeCell ref="M4:S4"/>
    <mergeCell ref="M5:S7"/>
    <mergeCell ref="A1:L1"/>
    <mergeCell ref="A2:L2"/>
    <mergeCell ref="A3:L3"/>
    <mergeCell ref="A4:C4"/>
    <mergeCell ref="F4:H4"/>
    <mergeCell ref="I4:J6"/>
    <mergeCell ref="A5:A6"/>
    <mergeCell ref="M54:S54"/>
    <mergeCell ref="M50:S53"/>
    <mergeCell ref="A57:L57"/>
    <mergeCell ref="A45:H48"/>
    <mergeCell ref="I49:L49"/>
    <mergeCell ref="I50:J50"/>
    <mergeCell ref="K50:L50"/>
    <mergeCell ref="M44:S48"/>
    <mergeCell ref="I44:J44"/>
    <mergeCell ref="A51:H53"/>
    <mergeCell ref="K44:L44"/>
    <mergeCell ref="K52:L52"/>
    <mergeCell ref="K53:L53"/>
    <mergeCell ref="K6:L6"/>
    <mergeCell ref="K4:L4"/>
    <mergeCell ref="I43:L43"/>
    <mergeCell ref="K36:L36"/>
    <mergeCell ref="K33:L33"/>
    <mergeCell ref="K37:L37"/>
    <mergeCell ref="K34:L34"/>
    <mergeCell ref="I39:J39"/>
    <mergeCell ref="K39:L39"/>
    <mergeCell ref="I9:J9"/>
    <mergeCell ref="K9:L9"/>
    <mergeCell ref="I13:L13"/>
    <mergeCell ref="K11:L11"/>
    <mergeCell ref="I20:J20"/>
  </mergeCells>
  <dataValidations disablePrompts="1" count="7">
    <dataValidation type="list" allowBlank="1" showInputMessage="1" showErrorMessage="1" sqref="F39:H39 F50:H50">
      <formula1>"0, ?, 1"</formula1>
    </dataValidation>
    <dataValidation type="list" allowBlank="1" showInputMessage="1" showErrorMessage="1" sqref="F44:H44 F14:H14">
      <formula1>"0, ?, 1, 2, 3, 4"</formula1>
    </dataValidation>
    <dataValidation type="list" allowBlank="1" showInputMessage="1" showErrorMessage="1" sqref="K45:K48 K40 K24:K25 K28">
      <formula1>"NA, Yes"</formula1>
    </dataValidation>
    <dataValidation type="list" allowBlank="1" showInputMessage="1" showErrorMessage="1" sqref="K51">
      <formula1>"NA,Yes"</formula1>
    </dataValidation>
    <dataValidation type="list" allowBlank="1" showInputMessage="1" showErrorMessage="1" sqref="F9:H9">
      <formula1>"0, ?, 1, 2, 3, 4, 5"</formula1>
    </dataValidation>
    <dataValidation type="list" allowBlank="1" showInputMessage="1" showErrorMessage="1" sqref="F17:H17 F27:H27 F23:H23 F20:H20">
      <formula1>"0, ?, 1, 2"</formula1>
    </dataValidation>
    <dataValidation type="list" allowBlank="1" showInputMessage="1" showErrorMessage="1" sqref="F30:H30">
      <formula1>"0, ?, 1, 2, 3, 4, 5, 6, 7"</formula1>
    </dataValidation>
  </dataValidations>
  <printOptions horizontalCentered="1"/>
  <pageMargins left="0.7" right="0.7" top="0.5" bottom="0.75" header="0.3" footer="0.3"/>
  <pageSetup scale="80" fitToHeight="0" orientation="landscape" r:id="rId1"/>
  <headerFooter>
    <oddFooter>&amp;LFGBC Development Certification&amp;C&amp;G&amp;R&amp;P of &amp;N</oddFooter>
  </headerFooter>
  <rowBreaks count="2" manualBreakCount="2">
    <brk id="25" max="9" man="1"/>
    <brk id="42" max="9"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65"/>
  <sheetViews>
    <sheetView zoomScaleNormal="100" zoomScaleSheetLayoutView="100" workbookViewId="0">
      <selection activeCell="F11" sqref="F11"/>
    </sheetView>
  </sheetViews>
  <sheetFormatPr defaultRowHeight="15" x14ac:dyDescent="0.25"/>
  <cols>
    <col min="1" max="1" width="6.85546875" customWidth="1"/>
    <col min="2" max="2" width="27.85546875" customWidth="1"/>
    <col min="3" max="3" width="90" customWidth="1"/>
  </cols>
  <sheetData>
    <row r="1" spans="1:3" ht="18.75" x14ac:dyDescent="0.25">
      <c r="A1" s="836" t="str">
        <f>Protection!A1</f>
        <v>CATEGORY 1:  PROTECTION</v>
      </c>
      <c r="B1" s="837"/>
      <c r="C1" s="838"/>
    </row>
    <row r="2" spans="1:3" ht="30.75" customHeight="1" x14ac:dyDescent="0.25">
      <c r="A2" s="157" t="s">
        <v>0</v>
      </c>
      <c r="B2" s="157" t="s">
        <v>1</v>
      </c>
      <c r="C2" s="158" t="s">
        <v>263</v>
      </c>
    </row>
    <row r="3" spans="1:3" x14ac:dyDescent="0.25">
      <c r="A3" s="157" t="s">
        <v>2</v>
      </c>
      <c r="B3" s="157" t="s">
        <v>207</v>
      </c>
      <c r="C3" s="158" t="s">
        <v>264</v>
      </c>
    </row>
    <row r="4" spans="1:3" ht="30.75" customHeight="1" x14ac:dyDescent="0.25">
      <c r="A4" s="157" t="s">
        <v>196</v>
      </c>
      <c r="B4" s="157" t="s">
        <v>199</v>
      </c>
      <c r="C4" s="158" t="s">
        <v>265</v>
      </c>
    </row>
    <row r="5" spans="1:3" ht="29.25" customHeight="1" x14ac:dyDescent="0.25">
      <c r="A5" s="157" t="s">
        <v>5</v>
      </c>
      <c r="B5" s="157" t="s">
        <v>98</v>
      </c>
      <c r="C5" s="158" t="s">
        <v>266</v>
      </c>
    </row>
    <row r="6" spans="1:3" ht="59.25" customHeight="1" x14ac:dyDescent="0.25">
      <c r="A6" s="157" t="s">
        <v>7</v>
      </c>
      <c r="B6" s="157" t="s">
        <v>3</v>
      </c>
      <c r="C6" s="158" t="s">
        <v>267</v>
      </c>
    </row>
    <row r="7" spans="1:3" s="112" customFormat="1" ht="43.5" customHeight="1" x14ac:dyDescent="0.25">
      <c r="A7" s="157" t="s">
        <v>9</v>
      </c>
      <c r="B7" s="157" t="s">
        <v>6</v>
      </c>
      <c r="C7" s="158" t="s">
        <v>268</v>
      </c>
    </row>
    <row r="8" spans="1:3" s="112" customFormat="1" ht="30" x14ac:dyDescent="0.25">
      <c r="A8" s="157" t="s">
        <v>10</v>
      </c>
      <c r="B8" s="157" t="s">
        <v>8</v>
      </c>
      <c r="C8" s="158" t="s">
        <v>269</v>
      </c>
    </row>
    <row r="9" spans="1:3" s="112" customFormat="1" ht="30" x14ac:dyDescent="0.25">
      <c r="A9" s="157" t="s">
        <v>12</v>
      </c>
      <c r="B9" s="157" t="s">
        <v>200</v>
      </c>
      <c r="C9" s="158" t="s">
        <v>270</v>
      </c>
    </row>
    <row r="10" spans="1:3" s="112" customFormat="1" ht="61.5" customHeight="1" x14ac:dyDescent="0.25">
      <c r="A10" s="157" t="s">
        <v>14</v>
      </c>
      <c r="B10" s="157" t="s">
        <v>11</v>
      </c>
      <c r="C10" s="158" t="s">
        <v>271</v>
      </c>
    </row>
    <row r="11" spans="1:3" s="112" customFormat="1" ht="60" customHeight="1" x14ac:dyDescent="0.25">
      <c r="A11" s="157" t="s">
        <v>16</v>
      </c>
      <c r="B11" s="157" t="s">
        <v>13</v>
      </c>
      <c r="C11" s="158" t="s">
        <v>272</v>
      </c>
    </row>
    <row r="12" spans="1:3" s="112" customFormat="1" ht="45" x14ac:dyDescent="0.25">
      <c r="A12" s="157" t="s">
        <v>18</v>
      </c>
      <c r="B12" s="157" t="s">
        <v>15</v>
      </c>
      <c r="C12" s="158" t="s">
        <v>273</v>
      </c>
    </row>
    <row r="13" spans="1:3" s="112" customFormat="1" x14ac:dyDescent="0.25">
      <c r="A13" s="157" t="s">
        <v>20</v>
      </c>
      <c r="B13" s="157" t="s">
        <v>17</v>
      </c>
      <c r="C13" s="158" t="s">
        <v>274</v>
      </c>
    </row>
    <row r="14" spans="1:3" s="112" customFormat="1" ht="30" x14ac:dyDescent="0.25">
      <c r="A14" s="157" t="s">
        <v>22</v>
      </c>
      <c r="B14" s="157" t="s">
        <v>19</v>
      </c>
      <c r="C14" s="158" t="s">
        <v>275</v>
      </c>
    </row>
    <row r="15" spans="1:3" s="112" customFormat="1" ht="61.5" customHeight="1" x14ac:dyDescent="0.25">
      <c r="A15" s="157" t="s">
        <v>68</v>
      </c>
      <c r="B15" s="157" t="s">
        <v>21</v>
      </c>
      <c r="C15" s="158" t="s">
        <v>276</v>
      </c>
    </row>
    <row r="16" spans="1:3" s="112" customFormat="1" ht="46.5" customHeight="1" x14ac:dyDescent="0.25">
      <c r="A16" s="157" t="s">
        <v>197</v>
      </c>
      <c r="B16" s="157" t="s">
        <v>23</v>
      </c>
      <c r="C16" s="158" t="s">
        <v>277</v>
      </c>
    </row>
    <row r="17" spans="1:3" x14ac:dyDescent="0.25">
      <c r="A17" s="157" t="s">
        <v>198</v>
      </c>
      <c r="B17" s="157" t="s">
        <v>66</v>
      </c>
      <c r="C17" s="158" t="s">
        <v>278</v>
      </c>
    </row>
    <row r="18" spans="1:3" ht="18.75" x14ac:dyDescent="0.25">
      <c r="A18" s="836" t="str">
        <f>Circulation!A1</f>
        <v>CATEGORY 2:  CIRCULATION</v>
      </c>
      <c r="B18" s="837"/>
      <c r="C18" s="838"/>
    </row>
    <row r="19" spans="1:3" ht="60" x14ac:dyDescent="0.25">
      <c r="A19" s="157" t="s">
        <v>24</v>
      </c>
      <c r="B19" s="157" t="s">
        <v>25</v>
      </c>
      <c r="C19" s="158" t="s">
        <v>279</v>
      </c>
    </row>
    <row r="20" spans="1:3" ht="30" x14ac:dyDescent="0.25">
      <c r="A20" s="157" t="s">
        <v>26</v>
      </c>
      <c r="B20" s="157" t="s">
        <v>27</v>
      </c>
      <c r="C20" s="158" t="s">
        <v>280</v>
      </c>
    </row>
    <row r="21" spans="1:3" x14ac:dyDescent="0.25">
      <c r="A21" s="157" t="s">
        <v>28</v>
      </c>
      <c r="B21" s="157" t="s">
        <v>29</v>
      </c>
      <c r="C21" s="158" t="s">
        <v>281</v>
      </c>
    </row>
    <row r="22" spans="1:3" ht="30" x14ac:dyDescent="0.25">
      <c r="A22" s="157" t="s">
        <v>30</v>
      </c>
      <c r="B22" s="157" t="s">
        <v>31</v>
      </c>
      <c r="C22" s="158" t="s">
        <v>282</v>
      </c>
    </row>
    <row r="23" spans="1:3" ht="45" x14ac:dyDescent="0.25">
      <c r="A23" s="157" t="s">
        <v>32</v>
      </c>
      <c r="B23" s="157" t="s">
        <v>33</v>
      </c>
      <c r="C23" s="158" t="s">
        <v>283</v>
      </c>
    </row>
    <row r="24" spans="1:3" ht="45" x14ac:dyDescent="0.25">
      <c r="A24" s="157" t="s">
        <v>220</v>
      </c>
      <c r="B24" s="157" t="s">
        <v>35</v>
      </c>
      <c r="C24" s="158" t="s">
        <v>284</v>
      </c>
    </row>
    <row r="25" spans="1:3" ht="45" x14ac:dyDescent="0.25">
      <c r="A25" s="157" t="s">
        <v>36</v>
      </c>
      <c r="B25" s="157" t="s">
        <v>37</v>
      </c>
      <c r="C25" s="158" t="s">
        <v>285</v>
      </c>
    </row>
    <row r="26" spans="1:3" x14ac:dyDescent="0.25">
      <c r="A26" s="157" t="s">
        <v>38</v>
      </c>
      <c r="B26" s="157" t="s">
        <v>39</v>
      </c>
      <c r="C26" s="158" t="s">
        <v>286</v>
      </c>
    </row>
    <row r="27" spans="1:3" ht="75" x14ac:dyDescent="0.25">
      <c r="A27" s="157" t="s">
        <v>40</v>
      </c>
      <c r="B27" s="157" t="s">
        <v>221</v>
      </c>
      <c r="C27" s="158" t="s">
        <v>287</v>
      </c>
    </row>
    <row r="28" spans="1:3" ht="30.75" customHeight="1" x14ac:dyDescent="0.25">
      <c r="A28" s="157" t="s">
        <v>67</v>
      </c>
      <c r="B28" s="157" t="s">
        <v>66</v>
      </c>
      <c r="C28" s="158" t="s">
        <v>288</v>
      </c>
    </row>
    <row r="29" spans="1:3" ht="19.5" x14ac:dyDescent="0.25">
      <c r="A29" s="836" t="str">
        <f>Utilities!A1</f>
        <v>CATEGORY 3:  UTILITIES</v>
      </c>
      <c r="B29" s="839"/>
      <c r="C29" s="840"/>
    </row>
    <row r="30" spans="1:3" ht="45.75" customHeight="1" x14ac:dyDescent="0.25">
      <c r="A30" s="157" t="s">
        <v>41</v>
      </c>
      <c r="B30" s="157" t="s">
        <v>50</v>
      </c>
      <c r="C30" s="158" t="s">
        <v>289</v>
      </c>
    </row>
    <row r="31" spans="1:3" ht="30" x14ac:dyDescent="0.25">
      <c r="A31" s="157" t="s">
        <v>42</v>
      </c>
      <c r="B31" s="157" t="s">
        <v>99</v>
      </c>
      <c r="C31" s="158" t="s">
        <v>290</v>
      </c>
    </row>
    <row r="32" spans="1:3" ht="30" x14ac:dyDescent="0.25">
      <c r="A32" s="157" t="s">
        <v>43</v>
      </c>
      <c r="B32" s="157" t="s">
        <v>96</v>
      </c>
      <c r="C32" s="158" t="s">
        <v>290</v>
      </c>
    </row>
    <row r="33" spans="1:3" ht="30" x14ac:dyDescent="0.25">
      <c r="A33" s="157" t="s">
        <v>44</v>
      </c>
      <c r="B33" s="157" t="s">
        <v>97</v>
      </c>
      <c r="C33" s="158" t="s">
        <v>290</v>
      </c>
    </row>
    <row r="34" spans="1:3" ht="17.25" customHeight="1" x14ac:dyDescent="0.25">
      <c r="A34" s="157" t="s">
        <v>46</v>
      </c>
      <c r="B34" s="157" t="s">
        <v>102</v>
      </c>
      <c r="C34" s="158" t="s">
        <v>291</v>
      </c>
    </row>
    <row r="35" spans="1:3" x14ac:dyDescent="0.25">
      <c r="A35" s="157" t="s">
        <v>48</v>
      </c>
      <c r="B35" s="157" t="s">
        <v>45</v>
      </c>
      <c r="C35" s="158" t="s">
        <v>292</v>
      </c>
    </row>
    <row r="36" spans="1:3" ht="30" x14ac:dyDescent="0.25">
      <c r="A36" s="157" t="s">
        <v>65</v>
      </c>
      <c r="B36" s="157" t="s">
        <v>47</v>
      </c>
      <c r="C36" s="158" t="s">
        <v>293</v>
      </c>
    </row>
    <row r="37" spans="1:3" x14ac:dyDescent="0.25">
      <c r="A37" s="157" t="s">
        <v>201</v>
      </c>
      <c r="B37" s="157" t="s">
        <v>49</v>
      </c>
      <c r="C37" s="158" t="s">
        <v>294</v>
      </c>
    </row>
    <row r="38" spans="1:3" x14ac:dyDescent="0.25">
      <c r="A38" s="157" t="s">
        <v>202</v>
      </c>
      <c r="B38" s="157" t="s">
        <v>66</v>
      </c>
      <c r="C38" s="158" t="s">
        <v>278</v>
      </c>
    </row>
    <row r="39" spans="1:3" ht="19.5" x14ac:dyDescent="0.25">
      <c r="A39" s="836" t="str">
        <f>Amenities!A1</f>
        <v>CATEGORY 4:  AMENITIES</v>
      </c>
      <c r="B39" s="839"/>
      <c r="C39" s="840"/>
    </row>
    <row r="40" spans="1:3" ht="30" x14ac:dyDescent="0.25">
      <c r="A40" s="157" t="s">
        <v>51</v>
      </c>
      <c r="B40" s="157" t="s">
        <v>262</v>
      </c>
      <c r="C40" s="158" t="s">
        <v>295</v>
      </c>
    </row>
    <row r="41" spans="1:3" x14ac:dyDescent="0.25">
      <c r="A41" s="157" t="s">
        <v>53</v>
      </c>
      <c r="B41" s="157" t="s">
        <v>241</v>
      </c>
      <c r="C41" s="158" t="s">
        <v>296</v>
      </c>
    </row>
    <row r="42" spans="1:3" x14ac:dyDescent="0.25">
      <c r="A42" s="157" t="s">
        <v>54</v>
      </c>
      <c r="B42" s="157" t="s">
        <v>55</v>
      </c>
      <c r="C42" s="158" t="s">
        <v>301</v>
      </c>
    </row>
    <row r="43" spans="1:3" ht="60" x14ac:dyDescent="0.25">
      <c r="A43" s="157" t="s">
        <v>56</v>
      </c>
      <c r="B43" s="157" t="s">
        <v>57</v>
      </c>
      <c r="C43" s="158" t="s">
        <v>297</v>
      </c>
    </row>
    <row r="44" spans="1:3" ht="30" x14ac:dyDescent="0.25">
      <c r="A44" s="157" t="s">
        <v>58</v>
      </c>
      <c r="B44" s="157" t="s">
        <v>59</v>
      </c>
      <c r="C44" s="158" t="s">
        <v>298</v>
      </c>
    </row>
    <row r="45" spans="1:3" ht="45" x14ac:dyDescent="0.25">
      <c r="A45" s="157" t="s">
        <v>60</v>
      </c>
      <c r="B45" s="157" t="s">
        <v>203</v>
      </c>
      <c r="C45" s="158" t="s">
        <v>299</v>
      </c>
    </row>
    <row r="46" spans="1:3" ht="59.25" customHeight="1" x14ac:dyDescent="0.25">
      <c r="A46" s="157" t="s">
        <v>61</v>
      </c>
      <c r="B46" s="157" t="s">
        <v>62</v>
      </c>
      <c r="C46" s="158" t="s">
        <v>300</v>
      </c>
    </row>
    <row r="47" spans="1:3" x14ac:dyDescent="0.25">
      <c r="A47" s="157" t="s">
        <v>63</v>
      </c>
      <c r="B47" s="157" t="s">
        <v>66</v>
      </c>
      <c r="C47" s="158" t="s">
        <v>278</v>
      </c>
    </row>
    <row r="48" spans="1:3" ht="18.75" x14ac:dyDescent="0.25">
      <c r="A48" s="836" t="str">
        <f>'Covenants and Deed_Restrictions'!A1:L1</f>
        <v>CATEGORY 5: COVENANTS AND DEED RESTRICTIONS</v>
      </c>
      <c r="B48" s="837"/>
      <c r="C48" s="838"/>
    </row>
    <row r="49" spans="1:3" x14ac:dyDescent="0.25">
      <c r="A49" s="157" t="s">
        <v>69</v>
      </c>
      <c r="B49" s="121" t="s">
        <v>70</v>
      </c>
      <c r="C49" s="158" t="s">
        <v>302</v>
      </c>
    </row>
    <row r="50" spans="1:3" x14ac:dyDescent="0.25">
      <c r="A50" s="157" t="s">
        <v>71</v>
      </c>
      <c r="B50" s="121" t="s">
        <v>4</v>
      </c>
      <c r="C50" s="158" t="s">
        <v>303</v>
      </c>
    </row>
    <row r="51" spans="1:3" x14ac:dyDescent="0.25">
      <c r="A51" s="157" t="s">
        <v>73</v>
      </c>
      <c r="B51" s="121" t="s">
        <v>248</v>
      </c>
      <c r="C51" s="158" t="s">
        <v>304</v>
      </c>
    </row>
    <row r="52" spans="1:3" x14ac:dyDescent="0.25">
      <c r="A52" s="157" t="s">
        <v>204</v>
      </c>
      <c r="B52" s="121" t="s">
        <v>100</v>
      </c>
      <c r="C52" s="158" t="s">
        <v>304</v>
      </c>
    </row>
    <row r="53" spans="1:3" x14ac:dyDescent="0.25">
      <c r="A53" s="157" t="s">
        <v>205</v>
      </c>
      <c r="B53" s="121" t="s">
        <v>72</v>
      </c>
      <c r="C53" s="158" t="s">
        <v>305</v>
      </c>
    </row>
    <row r="54" spans="1:3" x14ac:dyDescent="0.25">
      <c r="A54" s="157" t="s">
        <v>206</v>
      </c>
      <c r="B54" s="121" t="s">
        <v>66</v>
      </c>
      <c r="C54" s="158" t="s">
        <v>278</v>
      </c>
    </row>
    <row r="55" spans="1:3" ht="18.75" x14ac:dyDescent="0.25">
      <c r="A55" s="836" t="str">
        <f>Education!A1</f>
        <v>CATEGORY 6:  EDUCATION</v>
      </c>
      <c r="B55" s="837"/>
      <c r="C55" s="838"/>
    </row>
    <row r="56" spans="1:3" ht="60.75" customHeight="1" x14ac:dyDescent="0.25">
      <c r="A56" s="157" t="s">
        <v>74</v>
      </c>
      <c r="B56" s="157" t="s">
        <v>75</v>
      </c>
      <c r="C56" s="158" t="s">
        <v>306</v>
      </c>
    </row>
    <row r="57" spans="1:3" ht="30" x14ac:dyDescent="0.25">
      <c r="A57" s="157" t="s">
        <v>76</v>
      </c>
      <c r="B57" s="157" t="s">
        <v>77</v>
      </c>
      <c r="C57" s="158" t="s">
        <v>307</v>
      </c>
    </row>
    <row r="58" spans="1:3" ht="30" x14ac:dyDescent="0.25">
      <c r="A58" s="157" t="s">
        <v>78</v>
      </c>
      <c r="B58" s="157" t="s">
        <v>79</v>
      </c>
      <c r="C58" s="158" t="s">
        <v>308</v>
      </c>
    </row>
    <row r="59" spans="1:3" ht="32.25" customHeight="1" x14ac:dyDescent="0.25">
      <c r="A59" s="157" t="s">
        <v>80</v>
      </c>
      <c r="B59" s="157" t="s">
        <v>81</v>
      </c>
      <c r="C59" s="158" t="s">
        <v>309</v>
      </c>
    </row>
    <row r="60" spans="1:3" ht="45.75" customHeight="1" x14ac:dyDescent="0.25">
      <c r="A60" s="157" t="s">
        <v>82</v>
      </c>
      <c r="B60" s="157" t="s">
        <v>83</v>
      </c>
      <c r="C60" s="158" t="s">
        <v>310</v>
      </c>
    </row>
    <row r="61" spans="1:3" ht="30.75" customHeight="1" x14ac:dyDescent="0.25">
      <c r="A61" s="157" t="s">
        <v>84</v>
      </c>
      <c r="B61" s="157" t="s">
        <v>85</v>
      </c>
      <c r="C61" s="158" t="s">
        <v>311</v>
      </c>
    </row>
    <row r="62" spans="1:3" ht="45" x14ac:dyDescent="0.25">
      <c r="A62" s="157" t="s">
        <v>86</v>
      </c>
      <c r="B62" s="157" t="s">
        <v>101</v>
      </c>
      <c r="C62" s="158" t="s">
        <v>312</v>
      </c>
    </row>
    <row r="63" spans="1:3" x14ac:dyDescent="0.25">
      <c r="A63" s="157" t="s">
        <v>87</v>
      </c>
      <c r="B63" s="157" t="s">
        <v>253</v>
      </c>
      <c r="C63" s="158" t="s">
        <v>313</v>
      </c>
    </row>
    <row r="64" spans="1:3" x14ac:dyDescent="0.25">
      <c r="A64" s="157" t="s">
        <v>88</v>
      </c>
      <c r="B64" s="157" t="s">
        <v>89</v>
      </c>
      <c r="C64" s="158" t="s">
        <v>314</v>
      </c>
    </row>
    <row r="65" spans="1:3" x14ac:dyDescent="0.25">
      <c r="A65" s="157" t="s">
        <v>90</v>
      </c>
      <c r="B65" s="157" t="s">
        <v>66</v>
      </c>
      <c r="C65" s="158" t="s">
        <v>315</v>
      </c>
    </row>
  </sheetData>
  <sheetProtection password="E873" sheet="1" objects="1" scenarios="1"/>
  <mergeCells count="6">
    <mergeCell ref="A55:C55"/>
    <mergeCell ref="A1:C1"/>
    <mergeCell ref="A18:C18"/>
    <mergeCell ref="A29:C29"/>
    <mergeCell ref="A39:C39"/>
    <mergeCell ref="A48:C48"/>
  </mergeCells>
  <printOptions horizontalCentered="1"/>
  <pageMargins left="0.7" right="0.7" top="0.75" bottom="0.75" header="0.3" footer="0.3"/>
  <pageSetup scale="72" fitToHeight="2" orientation="portrait" r:id="rId1"/>
  <headerFooter>
    <oddFooter>&amp;C&amp;G&amp;R&amp;P of &amp;N</oddFooter>
  </headerFooter>
  <rowBreaks count="5" manualBreakCount="5">
    <brk id="17" max="2" man="1"/>
    <brk id="28" max="2" man="1"/>
    <brk id="38" max="2" man="1"/>
    <brk id="47" max="2" man="1"/>
    <brk id="54" max="2"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76"/>
  <sheetViews>
    <sheetView zoomScaleNormal="100" workbookViewId="0">
      <selection activeCell="B5" sqref="B5"/>
    </sheetView>
  </sheetViews>
  <sheetFormatPr defaultRowHeight="15" x14ac:dyDescent="0.25"/>
  <cols>
    <col min="1" max="1" width="2.7109375" style="374" customWidth="1"/>
    <col min="2" max="2" width="10.7109375" customWidth="1"/>
    <col min="3" max="3" width="2.42578125" customWidth="1"/>
    <col min="4" max="4" width="2.7109375" customWidth="1"/>
    <col min="5" max="5" width="37.7109375" customWidth="1"/>
    <col min="6" max="6" width="5.7109375" customWidth="1"/>
    <col min="7" max="7" width="11.5703125" customWidth="1"/>
    <col min="8" max="8" width="41.28515625" customWidth="1"/>
  </cols>
  <sheetData>
    <row r="1" spans="1:9" ht="23.25" x14ac:dyDescent="0.25">
      <c r="A1" s="417"/>
      <c r="B1" s="477" t="s">
        <v>166</v>
      </c>
      <c r="C1" s="477"/>
      <c r="D1" s="477"/>
      <c r="E1" s="477"/>
      <c r="F1" s="477"/>
      <c r="G1" s="477"/>
      <c r="H1" s="477"/>
      <c r="I1" s="1"/>
    </row>
    <row r="2" spans="1:9" ht="21" customHeight="1" x14ac:dyDescent="0.4">
      <c r="A2" s="417"/>
      <c r="B2" s="454" t="s">
        <v>103</v>
      </c>
      <c r="C2" s="454"/>
      <c r="D2" s="454"/>
      <c r="E2" s="454"/>
      <c r="F2" s="454"/>
      <c r="G2" s="454"/>
      <c r="H2" s="454"/>
      <c r="I2" s="2"/>
    </row>
    <row r="3" spans="1:9" ht="26.25" customHeight="1" x14ac:dyDescent="0.4">
      <c r="A3" s="417"/>
      <c r="B3" s="478" t="s">
        <v>104</v>
      </c>
      <c r="C3" s="478"/>
      <c r="D3" s="478"/>
      <c r="E3" s="478"/>
      <c r="F3" s="478"/>
      <c r="G3" s="478"/>
      <c r="H3" s="478"/>
      <c r="I3" s="2"/>
    </row>
    <row r="4" spans="1:9" x14ac:dyDescent="0.25">
      <c r="A4" s="417"/>
      <c r="B4" s="479" t="str">
        <f>Instructions!$A$5</f>
        <v>Version 8:  Revised 6/4/12</v>
      </c>
      <c r="C4" s="479"/>
      <c r="D4" s="479"/>
      <c r="E4" s="479"/>
      <c r="F4" s="479"/>
      <c r="G4" s="479"/>
      <c r="H4" s="479"/>
      <c r="I4" s="1"/>
    </row>
    <row r="5" spans="1:9" x14ac:dyDescent="0.25">
      <c r="A5" s="417"/>
      <c r="B5" s="3"/>
      <c r="C5" s="3"/>
      <c r="D5" s="3"/>
      <c r="E5" s="3"/>
      <c r="F5" s="3"/>
      <c r="G5" s="3"/>
      <c r="H5" s="3"/>
      <c r="I5" s="1"/>
    </row>
    <row r="6" spans="1:9" x14ac:dyDescent="0.25">
      <c r="A6" s="417"/>
      <c r="B6" s="4" t="s">
        <v>105</v>
      </c>
      <c r="C6" s="5"/>
      <c r="D6" s="5"/>
      <c r="E6" s="6"/>
      <c r="F6" s="3"/>
      <c r="G6" s="3"/>
      <c r="H6" s="398"/>
      <c r="I6" s="1"/>
    </row>
    <row r="7" spans="1:9" x14ac:dyDescent="0.25">
      <c r="A7" s="417"/>
      <c r="B7" s="480" t="s">
        <v>106</v>
      </c>
      <c r="C7" s="481"/>
      <c r="D7" s="481"/>
      <c r="E7" s="481"/>
      <c r="F7" s="481"/>
      <c r="G7" s="481"/>
      <c r="H7" s="398"/>
      <c r="I7" s="1"/>
    </row>
    <row r="8" spans="1:9" x14ac:dyDescent="0.25">
      <c r="A8" s="417"/>
      <c r="B8" s="482" t="s">
        <v>522</v>
      </c>
      <c r="C8" s="483"/>
      <c r="D8" s="483"/>
      <c r="E8" s="483"/>
      <c r="F8" s="483"/>
      <c r="G8" s="483"/>
      <c r="H8" s="483"/>
      <c r="I8" s="1"/>
    </row>
    <row r="9" spans="1:9" x14ac:dyDescent="0.25">
      <c r="A9" s="417"/>
      <c r="B9" s="484" t="s">
        <v>107</v>
      </c>
      <c r="C9" s="481"/>
      <c r="D9" s="481"/>
      <c r="E9" s="481"/>
      <c r="F9" s="481"/>
      <c r="G9" s="481"/>
      <c r="H9" s="398"/>
      <c r="I9" s="1"/>
    </row>
    <row r="10" spans="1:9" ht="30" customHeight="1" x14ac:dyDescent="0.25">
      <c r="A10" s="417"/>
      <c r="B10" s="482" t="s">
        <v>521</v>
      </c>
      <c r="C10" s="482"/>
      <c r="D10" s="482"/>
      <c r="E10" s="482"/>
      <c r="F10" s="483"/>
      <c r="G10" s="483"/>
      <c r="H10" s="483"/>
      <c r="I10" s="1"/>
    </row>
    <row r="11" spans="1:9" ht="21.75" customHeight="1" x14ac:dyDescent="0.25">
      <c r="A11" s="417"/>
      <c r="B11" s="448" t="s">
        <v>108</v>
      </c>
      <c r="C11" s="481"/>
      <c r="D11" s="481"/>
      <c r="E11" s="481"/>
      <c r="F11" s="481"/>
      <c r="G11" s="481"/>
      <c r="H11" s="481"/>
      <c r="I11" s="1"/>
    </row>
    <row r="12" spans="1:9" x14ac:dyDescent="0.25">
      <c r="A12" s="417"/>
      <c r="B12" s="7"/>
      <c r="C12" s="5"/>
      <c r="D12" s="5"/>
      <c r="E12" s="6"/>
      <c r="F12" s="3"/>
      <c r="G12" s="3"/>
      <c r="H12" s="398"/>
      <c r="I12" s="1"/>
    </row>
    <row r="13" spans="1:9" x14ac:dyDescent="0.25">
      <c r="A13" s="417"/>
      <c r="B13" s="8" t="s">
        <v>421</v>
      </c>
      <c r="C13" s="5"/>
      <c r="D13" s="5"/>
      <c r="E13" s="6"/>
      <c r="F13" s="3"/>
      <c r="G13" s="3"/>
      <c r="H13" s="9" t="s">
        <v>109</v>
      </c>
      <c r="I13" s="1"/>
    </row>
    <row r="14" spans="1:9" ht="31.5" customHeight="1" x14ac:dyDescent="0.25">
      <c r="A14" s="417"/>
      <c r="B14" s="482" t="s">
        <v>110</v>
      </c>
      <c r="C14" s="483"/>
      <c r="D14" s="483"/>
      <c r="E14" s="483"/>
      <c r="F14" s="3"/>
      <c r="G14" s="3"/>
      <c r="H14" s="10" t="s">
        <v>111</v>
      </c>
      <c r="I14" s="1"/>
    </row>
    <row r="15" spans="1:9" x14ac:dyDescent="0.25">
      <c r="A15" s="417"/>
      <c r="B15" s="480" t="s">
        <v>112</v>
      </c>
      <c r="C15" s="481"/>
      <c r="D15" s="481"/>
      <c r="E15" s="481"/>
      <c r="F15" s="481"/>
      <c r="G15" s="3"/>
      <c r="H15" s="11" t="s">
        <v>113</v>
      </c>
      <c r="I15" s="1"/>
    </row>
    <row r="16" spans="1:9" x14ac:dyDescent="0.25">
      <c r="A16" s="417"/>
      <c r="B16" s="5"/>
      <c r="C16" s="5" t="s">
        <v>114</v>
      </c>
      <c r="D16" s="5"/>
      <c r="E16" s="6"/>
      <c r="F16" s="3"/>
      <c r="G16" s="3"/>
      <c r="H16" s="12" t="s">
        <v>115</v>
      </c>
      <c r="I16" s="1"/>
    </row>
    <row r="17" spans="1:12" x14ac:dyDescent="0.25">
      <c r="A17" s="417"/>
      <c r="B17" s="5"/>
      <c r="C17" s="5" t="s">
        <v>536</v>
      </c>
      <c r="D17" s="5"/>
      <c r="E17" s="6"/>
      <c r="F17" s="3"/>
      <c r="G17" s="3"/>
      <c r="H17" s="13" t="s">
        <v>116</v>
      </c>
      <c r="I17" s="1"/>
    </row>
    <row r="18" spans="1:12" x14ac:dyDescent="0.25">
      <c r="A18" s="417"/>
      <c r="B18" s="5"/>
      <c r="C18" s="5" t="s">
        <v>537</v>
      </c>
      <c r="D18" s="5"/>
      <c r="E18" s="6"/>
      <c r="F18" s="3"/>
      <c r="G18" s="3"/>
      <c r="H18" s="14" t="s">
        <v>117</v>
      </c>
      <c r="I18" s="1"/>
    </row>
    <row r="19" spans="1:12" x14ac:dyDescent="0.25">
      <c r="A19" s="417"/>
      <c r="B19" s="3"/>
      <c r="C19" s="3"/>
      <c r="D19" s="3"/>
      <c r="E19" s="3"/>
      <c r="F19" s="3"/>
      <c r="G19" s="3"/>
      <c r="H19" s="398"/>
      <c r="I19" s="398"/>
    </row>
    <row r="20" spans="1:12" x14ac:dyDescent="0.25">
      <c r="A20" s="417"/>
      <c r="B20" s="15" t="s">
        <v>118</v>
      </c>
      <c r="C20" s="399"/>
      <c r="D20" s="399"/>
      <c r="E20" s="17"/>
      <c r="F20" s="18"/>
      <c r="G20" s="18"/>
      <c r="H20" s="398"/>
      <c r="I20" s="18"/>
    </row>
    <row r="21" spans="1:12" x14ac:dyDescent="0.25">
      <c r="A21" s="417"/>
      <c r="B21" s="293" t="s">
        <v>432</v>
      </c>
      <c r="C21" s="294"/>
      <c r="D21" s="294"/>
      <c r="E21" s="293"/>
      <c r="F21" s="18"/>
      <c r="G21" s="398"/>
      <c r="H21" s="420"/>
      <c r="I21" s="398"/>
    </row>
    <row r="22" spans="1:12" x14ac:dyDescent="0.25">
      <c r="A22" s="417"/>
      <c r="B22" s="485" t="s">
        <v>492</v>
      </c>
      <c r="C22" s="486"/>
      <c r="D22" s="486"/>
      <c r="E22" s="487"/>
      <c r="F22" s="18"/>
      <c r="G22" s="398"/>
      <c r="H22" s="398"/>
      <c r="I22" s="398"/>
    </row>
    <row r="23" spans="1:12" s="406" customFormat="1" x14ac:dyDescent="0.25">
      <c r="A23" s="417"/>
      <c r="B23" s="21" t="s">
        <v>119</v>
      </c>
      <c r="C23" s="398"/>
      <c r="D23" s="399"/>
      <c r="E23" s="6"/>
      <c r="F23" s="18"/>
      <c r="G23" s="398"/>
      <c r="H23" s="398"/>
      <c r="I23" s="398"/>
    </row>
    <row r="24" spans="1:12" s="406" customFormat="1" x14ac:dyDescent="0.25">
      <c r="B24" s="1" t="s">
        <v>120</v>
      </c>
      <c r="C24" s="476"/>
      <c r="D24" s="476"/>
      <c r="E24" s="476"/>
      <c r="F24" s="18"/>
      <c r="G24" s="398"/>
      <c r="H24" s="398"/>
      <c r="I24" s="398"/>
    </row>
    <row r="25" spans="1:12" x14ac:dyDescent="0.25">
      <c r="B25" s="19"/>
      <c r="C25" s="16"/>
      <c r="D25" s="16"/>
      <c r="E25" s="295"/>
      <c r="F25" s="18"/>
      <c r="G25" s="1"/>
      <c r="H25" s="398"/>
      <c r="I25" s="351"/>
    </row>
    <row r="26" spans="1:12" x14ac:dyDescent="0.25">
      <c r="B26" s="15" t="s">
        <v>434</v>
      </c>
      <c r="C26" s="16"/>
      <c r="D26" s="16"/>
      <c r="E26" s="295"/>
      <c r="F26" s="18"/>
      <c r="G26" s="1"/>
      <c r="H26" s="398"/>
      <c r="I26" s="351"/>
    </row>
    <row r="27" spans="1:12" s="285" customFormat="1" x14ac:dyDescent="0.25">
      <c r="A27" s="374"/>
      <c r="B27" s="416" t="s">
        <v>526</v>
      </c>
      <c r="C27" s="296"/>
      <c r="D27" s="296"/>
      <c r="E27" s="417"/>
      <c r="F27" s="472">
        <v>2000</v>
      </c>
      <c r="G27" s="473"/>
      <c r="H27" s="417"/>
      <c r="I27" s="398"/>
    </row>
    <row r="28" spans="1:12" s="285" customFormat="1" x14ac:dyDescent="0.25">
      <c r="A28" s="374"/>
      <c r="B28" s="414" t="s">
        <v>527</v>
      </c>
      <c r="C28" s="475"/>
      <c r="D28" s="475"/>
      <c r="E28" s="418" t="s">
        <v>531</v>
      </c>
      <c r="F28" s="472">
        <f>C28</f>
        <v>0</v>
      </c>
      <c r="G28" s="473"/>
      <c r="H28" s="417"/>
      <c r="I28" s="398"/>
    </row>
    <row r="29" spans="1:12" s="285" customFormat="1" x14ac:dyDescent="0.25">
      <c r="A29" s="374"/>
      <c r="B29" s="415" t="s">
        <v>528</v>
      </c>
      <c r="C29" s="296"/>
      <c r="D29" s="296"/>
      <c r="E29" s="418" t="s">
        <v>530</v>
      </c>
      <c r="F29" s="490">
        <f>IF(SUM(F27+F28)&gt;=5000,5000,SUM(F27+F28))</f>
        <v>2000</v>
      </c>
      <c r="G29" s="491"/>
      <c r="H29" s="417"/>
      <c r="I29" s="398"/>
    </row>
    <row r="30" spans="1:12" s="285" customFormat="1" x14ac:dyDescent="0.25">
      <c r="A30" s="374"/>
      <c r="B30" s="468" t="s">
        <v>525</v>
      </c>
      <c r="C30" s="469"/>
      <c r="D30" s="469"/>
      <c r="E30" s="418"/>
      <c r="F30" s="492"/>
      <c r="G30" s="493"/>
      <c r="H30" s="417"/>
      <c r="I30" s="398"/>
      <c r="L30" s="403"/>
    </row>
    <row r="31" spans="1:12" s="285" customFormat="1" x14ac:dyDescent="0.25">
      <c r="A31" s="374"/>
      <c r="B31" s="470" t="s">
        <v>529</v>
      </c>
      <c r="C31" s="471"/>
      <c r="D31" s="471"/>
      <c r="E31" s="419"/>
      <c r="F31" s="494">
        <f>F29-F30</f>
        <v>2000</v>
      </c>
      <c r="G31" s="495"/>
      <c r="H31" s="417"/>
      <c r="I31" s="398"/>
      <c r="L31" s="403"/>
    </row>
    <row r="32" spans="1:12" x14ac:dyDescent="0.25">
      <c r="B32" s="488"/>
      <c r="C32" s="451"/>
      <c r="D32" s="451"/>
      <c r="E32" s="22"/>
      <c r="F32" s="18"/>
      <c r="G32" s="1"/>
      <c r="H32" s="398"/>
      <c r="I32" s="398"/>
    </row>
    <row r="33" spans="2:9" x14ac:dyDescent="0.25">
      <c r="B33" s="23" t="s">
        <v>121</v>
      </c>
      <c r="C33" s="24"/>
      <c r="D33" s="24"/>
      <c r="E33" s="17"/>
      <c r="F33" s="18"/>
      <c r="G33" s="1"/>
      <c r="H33" s="398"/>
      <c r="I33" s="398"/>
    </row>
    <row r="34" spans="2:9" x14ac:dyDescent="0.25">
      <c r="B34" s="25" t="s">
        <v>122</v>
      </c>
      <c r="C34" s="24"/>
      <c r="D34" s="24"/>
      <c r="E34" s="411"/>
      <c r="F34" s="18"/>
      <c r="G34" s="20"/>
      <c r="H34" s="398" t="s">
        <v>123</v>
      </c>
      <c r="I34" s="398"/>
    </row>
    <row r="35" spans="2:9" x14ac:dyDescent="0.25">
      <c r="B35" s="17" t="s">
        <v>124</v>
      </c>
      <c r="C35" s="26"/>
      <c r="D35" s="26"/>
      <c r="E35" s="412"/>
      <c r="F35" s="1"/>
      <c r="G35" s="27"/>
      <c r="H35" s="398" t="s">
        <v>92</v>
      </c>
      <c r="I35" s="398"/>
    </row>
    <row r="36" spans="2:9" x14ac:dyDescent="0.25">
      <c r="B36" s="17" t="s">
        <v>125</v>
      </c>
      <c r="C36" s="28"/>
      <c r="D36" s="28"/>
      <c r="E36" s="412"/>
      <c r="F36" s="1"/>
      <c r="G36" s="1"/>
      <c r="H36" s="398"/>
      <c r="I36" s="398"/>
    </row>
    <row r="37" spans="2:9" x14ac:dyDescent="0.25">
      <c r="B37" s="17" t="s">
        <v>126</v>
      </c>
      <c r="C37" s="28"/>
      <c r="D37" s="28"/>
      <c r="E37" s="412"/>
      <c r="F37" s="1"/>
      <c r="G37" s="398" t="s">
        <v>524</v>
      </c>
      <c r="H37" s="422" t="s">
        <v>532</v>
      </c>
      <c r="I37" s="421"/>
    </row>
    <row r="38" spans="2:9" x14ac:dyDescent="0.25">
      <c r="B38" s="17" t="s">
        <v>523</v>
      </c>
      <c r="C38" s="29"/>
      <c r="D38" s="29"/>
      <c r="E38" s="413"/>
      <c r="F38" s="1"/>
      <c r="G38" s="496"/>
      <c r="H38" s="497"/>
      <c r="I38" s="1"/>
    </row>
    <row r="39" spans="2:9" x14ac:dyDescent="0.25">
      <c r="B39" s="17" t="s">
        <v>127</v>
      </c>
      <c r="C39" s="28"/>
      <c r="D39" s="28"/>
      <c r="E39" s="413"/>
      <c r="F39" s="1"/>
      <c r="G39" s="496"/>
      <c r="H39" s="497"/>
      <c r="I39" s="1"/>
    </row>
    <row r="40" spans="2:9" x14ac:dyDescent="0.25">
      <c r="B40" s="1"/>
      <c r="C40" s="1"/>
      <c r="D40" s="1"/>
      <c r="E40" s="1"/>
      <c r="F40" s="1"/>
      <c r="G40" s="1"/>
      <c r="H40" s="1"/>
      <c r="I40" s="1"/>
    </row>
    <row r="41" spans="2:9" x14ac:dyDescent="0.25">
      <c r="B41" s="15" t="s">
        <v>487</v>
      </c>
      <c r="C41" s="30"/>
      <c r="D41" s="18"/>
      <c r="E41" s="1"/>
      <c r="F41" s="1"/>
      <c r="G41" s="23" t="s">
        <v>486</v>
      </c>
      <c r="H41" s="31"/>
      <c r="I41" s="17"/>
    </row>
    <row r="42" spans="2:9" x14ac:dyDescent="0.25">
      <c r="B42" s="17" t="s">
        <v>129</v>
      </c>
      <c r="C42" s="489"/>
      <c r="D42" s="489"/>
      <c r="E42" s="489"/>
      <c r="F42" s="1"/>
      <c r="G42" s="17" t="s">
        <v>129</v>
      </c>
      <c r="H42" s="404"/>
      <c r="I42" s="404"/>
    </row>
    <row r="43" spans="2:9" x14ac:dyDescent="0.25">
      <c r="B43" s="17" t="s">
        <v>130</v>
      </c>
      <c r="C43" s="474"/>
      <c r="D43" s="474"/>
      <c r="E43" s="474"/>
      <c r="F43" s="1"/>
      <c r="G43" s="17" t="s">
        <v>130</v>
      </c>
      <c r="H43" s="402"/>
      <c r="I43" s="402"/>
    </row>
    <row r="44" spans="2:9" x14ac:dyDescent="0.25">
      <c r="B44" s="17" t="s">
        <v>124</v>
      </c>
      <c r="C44" s="474"/>
      <c r="D44" s="474"/>
      <c r="E44" s="474"/>
      <c r="F44" s="1"/>
      <c r="G44" s="17" t="s">
        <v>124</v>
      </c>
      <c r="H44" s="463"/>
      <c r="I44" s="463"/>
    </row>
    <row r="45" spans="2:9" x14ac:dyDescent="0.25">
      <c r="B45" s="17" t="s">
        <v>131</v>
      </c>
      <c r="C45" s="401"/>
      <c r="D45" s="401"/>
      <c r="E45" s="32"/>
      <c r="F45" s="3"/>
      <c r="G45" s="17" t="s">
        <v>131</v>
      </c>
      <c r="H45" s="402"/>
      <c r="I45" s="402"/>
    </row>
    <row r="46" spans="2:9" x14ac:dyDescent="0.25">
      <c r="B46" s="17" t="s">
        <v>132</v>
      </c>
      <c r="C46" s="474"/>
      <c r="D46" s="474"/>
      <c r="E46" s="474"/>
      <c r="F46" s="3"/>
      <c r="G46" s="17" t="s">
        <v>132</v>
      </c>
      <c r="H46" s="402"/>
      <c r="I46" s="402"/>
    </row>
    <row r="47" spans="2:9" x14ac:dyDescent="0.25">
      <c r="B47" s="17" t="s">
        <v>133</v>
      </c>
      <c r="C47" s="474"/>
      <c r="D47" s="474"/>
      <c r="E47" s="474"/>
      <c r="F47" s="3"/>
      <c r="G47" s="17" t="s">
        <v>133</v>
      </c>
      <c r="H47" s="402"/>
      <c r="I47" s="402"/>
    </row>
    <row r="48" spans="2:9" x14ac:dyDescent="0.25">
      <c r="B48" s="17" t="s">
        <v>134</v>
      </c>
      <c r="C48" s="474"/>
      <c r="D48" s="474"/>
      <c r="E48" s="474"/>
      <c r="F48" s="3"/>
      <c r="G48" s="17" t="s">
        <v>134</v>
      </c>
      <c r="H48" s="402"/>
      <c r="I48" s="402"/>
    </row>
    <row r="49" spans="2:9" x14ac:dyDescent="0.25">
      <c r="B49" s="3"/>
      <c r="C49" s="3"/>
      <c r="D49" s="3"/>
      <c r="E49" s="3"/>
      <c r="F49" s="3"/>
      <c r="G49" s="3"/>
      <c r="H49" s="3"/>
      <c r="I49" s="1"/>
    </row>
    <row r="50" spans="2:9" x14ac:dyDescent="0.25">
      <c r="B50" s="23" t="s">
        <v>493</v>
      </c>
      <c r="C50" s="3"/>
      <c r="D50" s="3"/>
      <c r="E50" s="3"/>
      <c r="F50" s="3"/>
      <c r="G50" s="3"/>
      <c r="H50" s="3"/>
      <c r="I50" s="1"/>
    </row>
    <row r="51" spans="2:9" x14ac:dyDescent="0.25">
      <c r="B51" s="33" t="str">
        <f>IF(E34="","",E34)</f>
        <v/>
      </c>
      <c r="C51" s="33"/>
      <c r="D51" s="31"/>
      <c r="E51" s="17"/>
      <c r="F51" s="1"/>
      <c r="G51" s="33"/>
      <c r="H51" s="31"/>
      <c r="I51" s="17"/>
    </row>
    <row r="52" spans="2:9" x14ac:dyDescent="0.25">
      <c r="B52" s="37"/>
      <c r="C52" s="37"/>
      <c r="D52" s="38"/>
      <c r="E52" s="39"/>
      <c r="F52" s="40"/>
      <c r="G52" s="37"/>
      <c r="H52" s="38"/>
      <c r="I52" s="41"/>
    </row>
    <row r="53" spans="2:9" x14ac:dyDescent="0.25">
      <c r="B53" s="42" t="s">
        <v>135</v>
      </c>
      <c r="C53" s="42"/>
      <c r="D53" s="467"/>
      <c r="E53" s="467"/>
      <c r="F53" s="1"/>
      <c r="G53" s="42" t="s">
        <v>135</v>
      </c>
      <c r="H53" s="467"/>
      <c r="I53" s="467"/>
    </row>
    <row r="54" spans="2:9" x14ac:dyDescent="0.25">
      <c r="B54" s="17" t="s">
        <v>129</v>
      </c>
      <c r="C54" s="17"/>
      <c r="D54" s="466"/>
      <c r="E54" s="466"/>
      <c r="F54" s="1"/>
      <c r="G54" s="17" t="s">
        <v>129</v>
      </c>
      <c r="H54" s="466"/>
      <c r="I54" s="466"/>
    </row>
    <row r="55" spans="2:9" x14ac:dyDescent="0.25">
      <c r="B55" s="17" t="s">
        <v>130</v>
      </c>
      <c r="C55" s="17"/>
      <c r="D55" s="463"/>
      <c r="E55" s="463"/>
      <c r="F55" s="1"/>
      <c r="G55" s="17" t="s">
        <v>130</v>
      </c>
      <c r="H55" s="463"/>
      <c r="I55" s="463"/>
    </row>
    <row r="56" spans="2:9" x14ac:dyDescent="0.25">
      <c r="B56" s="17" t="s">
        <v>124</v>
      </c>
      <c r="C56" s="17"/>
      <c r="D56" s="463"/>
      <c r="E56" s="463"/>
      <c r="F56" s="1"/>
      <c r="G56" s="17" t="s">
        <v>124</v>
      </c>
      <c r="H56" s="463"/>
      <c r="I56" s="463"/>
    </row>
    <row r="57" spans="2:9" x14ac:dyDescent="0.25">
      <c r="B57" s="17" t="s">
        <v>131</v>
      </c>
      <c r="C57" s="17"/>
      <c r="D57" s="463"/>
      <c r="E57" s="463"/>
      <c r="F57" s="1"/>
      <c r="G57" s="17" t="s">
        <v>131</v>
      </c>
      <c r="H57" s="463"/>
      <c r="I57" s="463"/>
    </row>
    <row r="58" spans="2:9" x14ac:dyDescent="0.25">
      <c r="B58" s="17" t="s">
        <v>132</v>
      </c>
      <c r="C58" s="17"/>
      <c r="D58" s="463"/>
      <c r="E58" s="463"/>
      <c r="F58" s="1"/>
      <c r="G58" s="17" t="s">
        <v>132</v>
      </c>
      <c r="H58" s="463"/>
      <c r="I58" s="463"/>
    </row>
    <row r="59" spans="2:9" x14ac:dyDescent="0.25">
      <c r="B59" s="17" t="s">
        <v>134</v>
      </c>
      <c r="C59" s="17"/>
      <c r="D59" s="463"/>
      <c r="E59" s="463"/>
      <c r="F59" s="1"/>
      <c r="G59" s="17" t="s">
        <v>134</v>
      </c>
      <c r="H59" s="463"/>
      <c r="I59" s="463"/>
    </row>
    <row r="60" spans="2:9" x14ac:dyDescent="0.25">
      <c r="B60" s="1"/>
      <c r="C60" s="1"/>
      <c r="D60" s="36"/>
      <c r="E60" s="36"/>
      <c r="F60" s="1"/>
      <c r="G60" s="1"/>
      <c r="H60" s="36"/>
      <c r="I60" s="36"/>
    </row>
    <row r="61" spans="2:9" x14ac:dyDescent="0.25">
      <c r="B61" s="42" t="s">
        <v>135</v>
      </c>
      <c r="C61" s="42"/>
      <c r="D61" s="465"/>
      <c r="E61" s="465"/>
      <c r="F61" s="1"/>
      <c r="G61" s="42" t="s">
        <v>135</v>
      </c>
      <c r="H61" s="465"/>
      <c r="I61" s="465"/>
    </row>
    <row r="62" spans="2:9" x14ac:dyDescent="0.25">
      <c r="B62" s="17" t="s">
        <v>129</v>
      </c>
      <c r="C62" s="17"/>
      <c r="D62" s="466"/>
      <c r="E62" s="466"/>
      <c r="F62" s="1"/>
      <c r="G62" s="17" t="s">
        <v>129</v>
      </c>
      <c r="H62" s="466"/>
      <c r="I62" s="466"/>
    </row>
    <row r="63" spans="2:9" x14ac:dyDescent="0.25">
      <c r="B63" s="17" t="s">
        <v>130</v>
      </c>
      <c r="C63" s="17"/>
      <c r="D63" s="463"/>
      <c r="E63" s="463"/>
      <c r="F63" s="1"/>
      <c r="G63" s="17" t="s">
        <v>130</v>
      </c>
      <c r="H63" s="463"/>
      <c r="I63" s="463"/>
    </row>
    <row r="64" spans="2:9" x14ac:dyDescent="0.25">
      <c r="B64" s="17" t="s">
        <v>124</v>
      </c>
      <c r="C64" s="17"/>
      <c r="D64" s="463"/>
      <c r="E64" s="463"/>
      <c r="F64" s="1"/>
      <c r="G64" s="17" t="s">
        <v>124</v>
      </c>
      <c r="H64" s="463"/>
      <c r="I64" s="463"/>
    </row>
    <row r="65" spans="1:9" x14ac:dyDescent="0.25">
      <c r="B65" s="17" t="s">
        <v>131</v>
      </c>
      <c r="C65" s="17"/>
      <c r="D65" s="463"/>
      <c r="E65" s="463"/>
      <c r="F65" s="1"/>
      <c r="G65" s="17" t="s">
        <v>131</v>
      </c>
      <c r="H65" s="463"/>
      <c r="I65" s="463"/>
    </row>
    <row r="66" spans="1:9" x14ac:dyDescent="0.25">
      <c r="B66" s="17" t="s">
        <v>132</v>
      </c>
      <c r="C66" s="17"/>
      <c r="D66" s="463"/>
      <c r="E66" s="463"/>
      <c r="F66" s="1"/>
      <c r="G66" s="17" t="s">
        <v>132</v>
      </c>
      <c r="H66" s="463"/>
      <c r="I66" s="463"/>
    </row>
    <row r="67" spans="1:9" x14ac:dyDescent="0.25">
      <c r="B67" s="17" t="s">
        <v>133</v>
      </c>
      <c r="C67" s="17"/>
      <c r="D67" s="463"/>
      <c r="E67" s="463"/>
      <c r="F67" s="1"/>
      <c r="G67" s="17" t="s">
        <v>133</v>
      </c>
      <c r="H67" s="463"/>
      <c r="I67" s="463"/>
    </row>
    <row r="68" spans="1:9" x14ac:dyDescent="0.25">
      <c r="B68" s="17" t="s">
        <v>134</v>
      </c>
      <c r="C68" s="17"/>
      <c r="D68" s="464"/>
      <c r="E68" s="464"/>
      <c r="F68" s="1"/>
      <c r="G68" s="17" t="s">
        <v>134</v>
      </c>
      <c r="H68" s="464"/>
      <c r="I68" s="464"/>
    </row>
    <row r="69" spans="1:9" x14ac:dyDescent="0.25">
      <c r="D69" s="423"/>
      <c r="E69" s="423"/>
      <c r="F69" s="74"/>
      <c r="G69" s="74"/>
      <c r="H69" s="423"/>
      <c r="I69" s="423"/>
    </row>
    <row r="70" spans="1:9" s="350" customFormat="1" x14ac:dyDescent="0.25">
      <c r="A70" s="374"/>
      <c r="B70" s="42" t="s">
        <v>135</v>
      </c>
      <c r="C70" s="42"/>
      <c r="D70" s="465"/>
      <c r="E70" s="465"/>
      <c r="F70" s="349"/>
      <c r="G70" s="42" t="s">
        <v>135</v>
      </c>
      <c r="H70" s="465"/>
      <c r="I70" s="465"/>
    </row>
    <row r="71" spans="1:9" s="350" customFormat="1" x14ac:dyDescent="0.25">
      <c r="A71" s="374"/>
      <c r="B71" s="17" t="s">
        <v>129</v>
      </c>
      <c r="C71" s="17"/>
      <c r="D71" s="466"/>
      <c r="E71" s="466"/>
      <c r="F71" s="349"/>
      <c r="G71" s="17" t="s">
        <v>129</v>
      </c>
      <c r="H71" s="466"/>
      <c r="I71" s="466"/>
    </row>
    <row r="72" spans="1:9" s="350" customFormat="1" x14ac:dyDescent="0.25">
      <c r="A72" s="374"/>
      <c r="B72" s="17" t="s">
        <v>130</v>
      </c>
      <c r="C72" s="17"/>
      <c r="D72" s="463"/>
      <c r="E72" s="463"/>
      <c r="F72" s="349"/>
      <c r="G72" s="17" t="s">
        <v>130</v>
      </c>
      <c r="H72" s="463"/>
      <c r="I72" s="463"/>
    </row>
    <row r="73" spans="1:9" s="350" customFormat="1" x14ac:dyDescent="0.25">
      <c r="A73" s="374"/>
      <c r="B73" s="17" t="s">
        <v>124</v>
      </c>
      <c r="C73" s="17"/>
      <c r="D73" s="463"/>
      <c r="E73" s="463"/>
      <c r="F73" s="349"/>
      <c r="G73" s="17" t="s">
        <v>124</v>
      </c>
      <c r="H73" s="463"/>
      <c r="I73" s="463"/>
    </row>
    <row r="74" spans="1:9" s="350" customFormat="1" x14ac:dyDescent="0.25">
      <c r="A74" s="374"/>
      <c r="B74" s="17" t="s">
        <v>131</v>
      </c>
      <c r="C74" s="17"/>
      <c r="D74" s="463"/>
      <c r="E74" s="463"/>
      <c r="F74" s="349"/>
      <c r="G74" s="17" t="s">
        <v>131</v>
      </c>
      <c r="H74" s="463"/>
      <c r="I74" s="463"/>
    </row>
    <row r="75" spans="1:9" s="350" customFormat="1" x14ac:dyDescent="0.25">
      <c r="A75" s="374"/>
      <c r="B75" s="17" t="s">
        <v>132</v>
      </c>
      <c r="C75" s="17"/>
      <c r="D75" s="463"/>
      <c r="E75" s="463"/>
      <c r="F75" s="349"/>
      <c r="G75" s="17" t="s">
        <v>132</v>
      </c>
      <c r="H75" s="463"/>
      <c r="I75" s="463"/>
    </row>
    <row r="76" spans="1:9" s="350" customFormat="1" x14ac:dyDescent="0.25">
      <c r="A76" s="374"/>
      <c r="B76" s="17" t="s">
        <v>134</v>
      </c>
      <c r="C76" s="17"/>
      <c r="D76" s="463"/>
      <c r="E76" s="463"/>
      <c r="F76" s="349"/>
      <c r="G76" s="17" t="s">
        <v>134</v>
      </c>
      <c r="H76" s="463"/>
      <c r="I76" s="463"/>
    </row>
  </sheetData>
  <sheetProtection password="E873" sheet="1" objects="1" scenarios="1" insertHyperlinks="0"/>
  <mergeCells count="75">
    <mergeCell ref="H44:I44"/>
    <mergeCell ref="F29:G29"/>
    <mergeCell ref="F30:G30"/>
    <mergeCell ref="F31:G31"/>
    <mergeCell ref="G38:H38"/>
    <mergeCell ref="G39:H39"/>
    <mergeCell ref="C24:E24"/>
    <mergeCell ref="F28:G28"/>
    <mergeCell ref="B1:H1"/>
    <mergeCell ref="B2:H2"/>
    <mergeCell ref="B3:H3"/>
    <mergeCell ref="B4:H4"/>
    <mergeCell ref="B7:G7"/>
    <mergeCell ref="B8:H8"/>
    <mergeCell ref="B9:G9"/>
    <mergeCell ref="B10:H10"/>
    <mergeCell ref="B11:H11"/>
    <mergeCell ref="B14:E14"/>
    <mergeCell ref="B15:F15"/>
    <mergeCell ref="B22:E22"/>
    <mergeCell ref="B30:D30"/>
    <mergeCell ref="B31:D31"/>
    <mergeCell ref="F27:G27"/>
    <mergeCell ref="C47:E47"/>
    <mergeCell ref="C48:E48"/>
    <mergeCell ref="C46:E46"/>
    <mergeCell ref="C28:D28"/>
    <mergeCell ref="B32:D32"/>
    <mergeCell ref="C42:E42"/>
    <mergeCell ref="C43:E43"/>
    <mergeCell ref="C44:E44"/>
    <mergeCell ref="D76:E76"/>
    <mergeCell ref="H76:I76"/>
    <mergeCell ref="D74:E74"/>
    <mergeCell ref="H74:I74"/>
    <mergeCell ref="D75:E75"/>
    <mergeCell ref="H75:I75"/>
    <mergeCell ref="D53:E53"/>
    <mergeCell ref="H53:I53"/>
    <mergeCell ref="D72:E72"/>
    <mergeCell ref="H72:I72"/>
    <mergeCell ref="D73:E73"/>
    <mergeCell ref="H73:I73"/>
    <mergeCell ref="D70:E70"/>
    <mergeCell ref="H70:I70"/>
    <mergeCell ref="D71:E71"/>
    <mergeCell ref="H71:I71"/>
    <mergeCell ref="D54:E54"/>
    <mergeCell ref="H54:I54"/>
    <mergeCell ref="D55:E55"/>
    <mergeCell ref="H55:I55"/>
    <mergeCell ref="D56:E56"/>
    <mergeCell ref="H56:I56"/>
    <mergeCell ref="D57:E57"/>
    <mergeCell ref="H57:I57"/>
    <mergeCell ref="D58:E58"/>
    <mergeCell ref="H58:I58"/>
    <mergeCell ref="D59:E59"/>
    <mergeCell ref="H59:I59"/>
    <mergeCell ref="D61:E61"/>
    <mergeCell ref="H61:I61"/>
    <mergeCell ref="D62:E62"/>
    <mergeCell ref="H62:I62"/>
    <mergeCell ref="D63:E63"/>
    <mergeCell ref="H63:I63"/>
    <mergeCell ref="D67:E67"/>
    <mergeCell ref="H67:I67"/>
    <mergeCell ref="D68:E68"/>
    <mergeCell ref="H68:I68"/>
    <mergeCell ref="D64:E64"/>
    <mergeCell ref="H64:I64"/>
    <mergeCell ref="D65:E65"/>
    <mergeCell ref="H65:I65"/>
    <mergeCell ref="D66:E66"/>
    <mergeCell ref="H66:I66"/>
  </mergeCells>
  <hyperlinks>
    <hyperlink ref="H16" r:id="rId1"/>
    <hyperlink ref="B22:E22" r:id="rId2" display="Click Here"/>
  </hyperlinks>
  <printOptions horizontalCentered="1"/>
  <pageMargins left="0.7" right="0.7" top="0.75" bottom="2.2799999999999998" header="0.3" footer="2.2999999999999998"/>
  <pageSetup scale="75" fitToHeight="2" orientation="portrait" r:id="rId3"/>
  <headerFooter>
    <oddHeader>&amp;C&amp;G</oddHeader>
  </headerFooter>
  <rowBreaks count="1" manualBreakCount="1">
    <brk id="48" max="16383" man="1"/>
  </rowBreak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8"/>
  <sheetViews>
    <sheetView view="pageBreakPreview" zoomScaleNormal="100" zoomScaleSheetLayoutView="100" workbookViewId="0">
      <selection activeCell="C20" sqref="C20:D22"/>
    </sheetView>
  </sheetViews>
  <sheetFormatPr defaultColWidth="8.85546875" defaultRowHeight="15" x14ac:dyDescent="0.25"/>
  <cols>
    <col min="1" max="1" width="12" style="71" customWidth="1"/>
    <col min="2" max="2" width="8" style="72" customWidth="1"/>
    <col min="3" max="3" width="7.42578125" style="46" customWidth="1"/>
    <col min="4" max="4" width="10.28515625" style="46" customWidth="1"/>
    <col min="5" max="5" width="13.140625" style="46" customWidth="1"/>
    <col min="6" max="6" width="12.85546875" style="46" customWidth="1"/>
    <col min="7" max="7" width="7.7109375" style="46" customWidth="1"/>
    <col min="8" max="8" width="70.7109375" style="73" customWidth="1"/>
    <col min="9" max="16384" width="8.85546875" style="43"/>
  </cols>
  <sheetData>
    <row r="1" spans="1:8" ht="23.25" x14ac:dyDescent="0.35">
      <c r="A1" s="567" t="s">
        <v>174</v>
      </c>
      <c r="B1" s="567"/>
      <c r="C1" s="567"/>
      <c r="D1" s="567"/>
      <c r="E1" s="567"/>
      <c r="F1" s="567"/>
      <c r="G1" s="568"/>
      <c r="H1" s="568"/>
    </row>
    <row r="2" spans="1:8" ht="15.75" thickBot="1" x14ac:dyDescent="0.3">
      <c r="A2" s="569" t="str">
        <f>Instructions!$A$5</f>
        <v>Version 8:  Revised 6/4/12</v>
      </c>
      <c r="B2" s="570"/>
      <c r="C2" s="570"/>
      <c r="D2" s="570"/>
      <c r="E2" s="570"/>
      <c r="F2" s="570"/>
      <c r="G2" s="570"/>
      <c r="H2" s="570"/>
    </row>
    <row r="3" spans="1:8" ht="23.25" x14ac:dyDescent="0.25">
      <c r="A3" s="571" t="s">
        <v>136</v>
      </c>
      <c r="B3" s="571"/>
      <c r="C3" s="571"/>
      <c r="D3" s="571"/>
      <c r="E3" s="571"/>
      <c r="F3" s="571"/>
      <c r="G3" s="571"/>
      <c r="H3" s="571"/>
    </row>
    <row r="4" spans="1:8" x14ac:dyDescent="0.25">
      <c r="A4" s="572" t="s">
        <v>121</v>
      </c>
      <c r="B4" s="573"/>
      <c r="C4" s="573"/>
      <c r="D4" s="573"/>
      <c r="E4" s="573"/>
      <c r="F4" s="573"/>
      <c r="G4" s="573"/>
      <c r="H4" s="574"/>
    </row>
    <row r="5" spans="1:8" x14ac:dyDescent="0.2">
      <c r="A5" s="220" t="s">
        <v>122</v>
      </c>
      <c r="B5" s="221"/>
      <c r="C5" s="489"/>
      <c r="D5" s="489"/>
      <c r="E5" s="489"/>
      <c r="F5" s="489"/>
      <c r="G5" s="489"/>
      <c r="H5" s="575"/>
    </row>
    <row r="6" spans="1:8" x14ac:dyDescent="0.2">
      <c r="A6" s="233" t="s">
        <v>124</v>
      </c>
      <c r="B6" s="26"/>
      <c r="C6" s="474"/>
      <c r="D6" s="474"/>
      <c r="E6" s="474"/>
      <c r="F6" s="474"/>
      <c r="G6" s="474"/>
      <c r="H6" s="562"/>
    </row>
    <row r="7" spans="1:8" x14ac:dyDescent="0.2">
      <c r="A7" s="233" t="s">
        <v>533</v>
      </c>
      <c r="B7" s="28"/>
      <c r="C7" s="474"/>
      <c r="D7" s="474"/>
      <c r="E7" s="474"/>
      <c r="F7" s="474"/>
      <c r="G7" s="474"/>
      <c r="H7" s="562"/>
    </row>
    <row r="8" spans="1:8" x14ac:dyDescent="0.2">
      <c r="A8" s="233" t="s">
        <v>137</v>
      </c>
      <c r="B8" s="29"/>
      <c r="C8" s="474"/>
      <c r="D8" s="474"/>
      <c r="E8" s="474"/>
      <c r="F8" s="474"/>
      <c r="G8" s="474"/>
      <c r="H8" s="562"/>
    </row>
    <row r="9" spans="1:8" x14ac:dyDescent="0.2">
      <c r="A9" s="233" t="s">
        <v>534</v>
      </c>
      <c r="B9" s="28"/>
      <c r="C9" s="474"/>
      <c r="D9" s="474"/>
      <c r="E9" s="474"/>
      <c r="F9" s="474"/>
      <c r="G9" s="474"/>
      <c r="H9" s="562"/>
    </row>
    <row r="10" spans="1:8" x14ac:dyDescent="0.2">
      <c r="A10" s="233" t="s">
        <v>138</v>
      </c>
      <c r="B10" s="28"/>
      <c r="C10" s="474"/>
      <c r="D10" s="474"/>
      <c r="E10" s="474"/>
      <c r="F10" s="474"/>
      <c r="G10" s="44" t="s">
        <v>127</v>
      </c>
      <c r="H10" s="103"/>
    </row>
    <row r="11" spans="1:8" ht="18.75" customHeight="1" x14ac:dyDescent="0.25">
      <c r="A11" s="563" t="s">
        <v>128</v>
      </c>
      <c r="B11" s="564"/>
      <c r="C11" s="564"/>
      <c r="D11" s="564"/>
      <c r="E11" s="564"/>
      <c r="F11" s="564"/>
      <c r="G11" s="565" t="s">
        <v>486</v>
      </c>
      <c r="H11" s="566"/>
    </row>
    <row r="12" spans="1:8" x14ac:dyDescent="0.2">
      <c r="A12" s="233" t="s">
        <v>129</v>
      </c>
      <c r="B12" s="489"/>
      <c r="C12" s="489"/>
      <c r="D12" s="489"/>
      <c r="E12" s="489"/>
      <c r="F12" s="489"/>
      <c r="G12" s="219" t="s">
        <v>129</v>
      </c>
      <c r="H12" s="104"/>
    </row>
    <row r="13" spans="1:8" x14ac:dyDescent="0.2">
      <c r="A13" s="233" t="s">
        <v>130</v>
      </c>
      <c r="B13" s="474"/>
      <c r="C13" s="474"/>
      <c r="D13" s="474"/>
      <c r="E13" s="474"/>
      <c r="F13" s="474"/>
      <c r="G13" s="219" t="s">
        <v>130</v>
      </c>
      <c r="H13" s="105"/>
    </row>
    <row r="14" spans="1:8" x14ac:dyDescent="0.2">
      <c r="A14" s="233" t="s">
        <v>124</v>
      </c>
      <c r="B14" s="474"/>
      <c r="C14" s="474"/>
      <c r="D14" s="474"/>
      <c r="E14" s="474"/>
      <c r="F14" s="474"/>
      <c r="G14" s="219" t="s">
        <v>124</v>
      </c>
      <c r="H14" s="105"/>
    </row>
    <row r="15" spans="1:8" x14ac:dyDescent="0.2">
      <c r="A15" s="233" t="s">
        <v>131</v>
      </c>
      <c r="B15" s="474"/>
      <c r="C15" s="474"/>
      <c r="D15" s="474"/>
      <c r="E15" s="474"/>
      <c r="F15" s="474"/>
      <c r="G15" s="219" t="s">
        <v>131</v>
      </c>
      <c r="H15" s="105"/>
    </row>
    <row r="16" spans="1:8" x14ac:dyDescent="0.2">
      <c r="A16" s="233" t="s">
        <v>132</v>
      </c>
      <c r="B16" s="489"/>
      <c r="C16" s="489"/>
      <c r="D16" s="489"/>
      <c r="E16" s="489"/>
      <c r="F16" s="489"/>
      <c r="G16" s="219" t="s">
        <v>132</v>
      </c>
      <c r="H16" s="105"/>
    </row>
    <row r="17" spans="1:8" x14ac:dyDescent="0.2">
      <c r="A17" s="233" t="s">
        <v>133</v>
      </c>
      <c r="B17" s="489"/>
      <c r="C17" s="489"/>
      <c r="D17" s="489"/>
      <c r="E17" s="489"/>
      <c r="F17" s="489"/>
      <c r="G17" s="219" t="s">
        <v>133</v>
      </c>
      <c r="H17" s="105"/>
    </row>
    <row r="18" spans="1:8" x14ac:dyDescent="0.2">
      <c r="A18" s="233" t="s">
        <v>134</v>
      </c>
      <c r="B18" s="474"/>
      <c r="C18" s="474"/>
      <c r="D18" s="474"/>
      <c r="E18" s="474"/>
      <c r="F18" s="474"/>
      <c r="G18" s="219" t="s">
        <v>134</v>
      </c>
      <c r="H18" s="105"/>
    </row>
    <row r="19" spans="1:8" x14ac:dyDescent="0.2">
      <c r="A19" s="233"/>
      <c r="B19" s="45"/>
      <c r="C19" s="45"/>
      <c r="D19" s="45"/>
      <c r="E19" s="45"/>
      <c r="F19" s="45"/>
      <c r="G19" s="219"/>
      <c r="H19" s="106"/>
    </row>
    <row r="20" spans="1:8" x14ac:dyDescent="0.2">
      <c r="A20" s="233" t="s">
        <v>139</v>
      </c>
      <c r="B20" s="45"/>
      <c r="C20" s="489"/>
      <c r="D20" s="489"/>
      <c r="E20" s="45"/>
      <c r="F20" s="424"/>
      <c r="G20" s="219"/>
      <c r="H20" s="425"/>
    </row>
    <row r="21" spans="1:8" x14ac:dyDescent="0.2">
      <c r="A21" s="233" t="s">
        <v>140</v>
      </c>
      <c r="B21" s="45"/>
      <c r="C21" s="400"/>
      <c r="D21" s="400"/>
      <c r="E21" s="45"/>
      <c r="F21" s="424"/>
      <c r="G21" s="219"/>
      <c r="H21" s="425"/>
    </row>
    <row r="22" spans="1:8" x14ac:dyDescent="0.2">
      <c r="A22" s="233" t="s">
        <v>141</v>
      </c>
      <c r="B22" s="45"/>
      <c r="C22" s="489"/>
      <c r="D22" s="489"/>
      <c r="E22" s="45"/>
      <c r="F22" s="424" t="s">
        <v>142</v>
      </c>
      <c r="G22" s="219"/>
      <c r="H22" s="425"/>
    </row>
    <row r="23" spans="1:8" ht="15.75" thickBot="1" x14ac:dyDescent="0.25">
      <c r="A23" s="557"/>
      <c r="B23" s="558"/>
      <c r="C23" s="558"/>
      <c r="D23" s="558"/>
      <c r="E23" s="558"/>
      <c r="F23" s="558"/>
      <c r="G23" s="558"/>
      <c r="H23" s="559"/>
    </row>
    <row r="24" spans="1:8" ht="18.75" thickBot="1" x14ac:dyDescent="0.3">
      <c r="A24" s="553" t="s">
        <v>143</v>
      </c>
      <c r="B24" s="554"/>
      <c r="C24" s="554"/>
      <c r="D24" s="554"/>
      <c r="E24" s="554"/>
      <c r="F24" s="554"/>
      <c r="G24" s="554"/>
      <c r="H24" s="555"/>
    </row>
    <row r="25" spans="1:8" ht="28.5" x14ac:dyDescent="0.25">
      <c r="A25" s="560" t="s">
        <v>144</v>
      </c>
      <c r="B25" s="561"/>
      <c r="C25" s="561"/>
      <c r="D25" s="561"/>
      <c r="E25" s="561"/>
      <c r="F25" s="561"/>
      <c r="G25" s="222">
        <f>100+MAX(D54-C54,0)+MAX(D71-C71,0)+MAX(D82-C82,0)+MAX(D92-C92,0)+MAX(D101-C101,0)+MAX(D108-C108,0)</f>
        <v>200</v>
      </c>
      <c r="H25" s="223" t="s">
        <v>181</v>
      </c>
    </row>
    <row r="26" spans="1:8" ht="30" x14ac:dyDescent="0.25">
      <c r="A26" s="224"/>
      <c r="B26" s="225"/>
      <c r="C26" s="537" t="s">
        <v>145</v>
      </c>
      <c r="D26" s="537"/>
      <c r="E26" s="537"/>
      <c r="F26" s="537"/>
      <c r="G26" s="226" t="s">
        <v>146</v>
      </c>
      <c r="H26" s="227" t="s">
        <v>147</v>
      </c>
    </row>
    <row r="27" spans="1:8" x14ac:dyDescent="0.25">
      <c r="A27" s="224"/>
      <c r="B27" s="225"/>
      <c r="C27" s="228" t="s">
        <v>182</v>
      </c>
      <c r="D27" s="229"/>
      <c r="E27" s="230"/>
      <c r="F27" s="225"/>
      <c r="G27" s="47">
        <f>C54</f>
        <v>0</v>
      </c>
      <c r="H27" s="231" t="s">
        <v>187</v>
      </c>
    </row>
    <row r="28" spans="1:8" x14ac:dyDescent="0.25">
      <c r="A28" s="224"/>
      <c r="B28" s="225"/>
      <c r="C28" s="228" t="s">
        <v>183</v>
      </c>
      <c r="D28" s="229"/>
      <c r="E28" s="230"/>
      <c r="F28" s="225"/>
      <c r="G28" s="47">
        <f>C71</f>
        <v>0</v>
      </c>
      <c r="H28" s="231" t="s">
        <v>188</v>
      </c>
    </row>
    <row r="29" spans="1:8" x14ac:dyDescent="0.25">
      <c r="A29" s="224"/>
      <c r="B29" s="225"/>
      <c r="C29" s="228" t="s">
        <v>184</v>
      </c>
      <c r="D29" s="229"/>
      <c r="E29" s="230"/>
      <c r="F29" s="225"/>
      <c r="G29" s="47">
        <f>C82</f>
        <v>0</v>
      </c>
      <c r="H29" s="231" t="s">
        <v>189</v>
      </c>
    </row>
    <row r="30" spans="1:8" x14ac:dyDescent="0.25">
      <c r="A30" s="224"/>
      <c r="B30" s="225"/>
      <c r="C30" s="228" t="s">
        <v>185</v>
      </c>
      <c r="D30" s="229"/>
      <c r="E30" s="230"/>
      <c r="F30" s="225"/>
      <c r="G30" s="47">
        <f>C92</f>
        <v>0</v>
      </c>
      <c r="H30" s="232" t="s">
        <v>188</v>
      </c>
    </row>
    <row r="31" spans="1:8" x14ac:dyDescent="0.25">
      <c r="A31" s="224"/>
      <c r="B31" s="225"/>
      <c r="C31" s="228" t="s">
        <v>186</v>
      </c>
      <c r="D31" s="229"/>
      <c r="E31" s="230"/>
      <c r="F31" s="225"/>
      <c r="G31" s="47">
        <f>C101</f>
        <v>0</v>
      </c>
      <c r="H31" s="232" t="s">
        <v>188</v>
      </c>
    </row>
    <row r="32" spans="1:8" x14ac:dyDescent="0.25">
      <c r="A32" s="224"/>
      <c r="B32" s="225"/>
      <c r="C32" s="228" t="s">
        <v>148</v>
      </c>
      <c r="D32" s="229" t="s">
        <v>93</v>
      </c>
      <c r="E32" s="230"/>
      <c r="F32" s="225"/>
      <c r="G32" s="47">
        <f>C108</f>
        <v>0</v>
      </c>
      <c r="H32" s="232" t="s">
        <v>190</v>
      </c>
    </row>
    <row r="33" spans="1:8" ht="18.75" x14ac:dyDescent="0.3">
      <c r="A33" s="233"/>
      <c r="B33" s="234"/>
      <c r="C33" s="225"/>
      <c r="D33" s="225"/>
      <c r="E33" s="235"/>
      <c r="F33" s="236" t="s">
        <v>149</v>
      </c>
      <c r="G33" s="48">
        <f>SUM(G27:G32)</f>
        <v>0</v>
      </c>
      <c r="H33" s="237"/>
    </row>
    <row r="34" spans="1:8" x14ac:dyDescent="0.25">
      <c r="A34" s="233"/>
      <c r="B34" s="234"/>
      <c r="C34" s="225"/>
      <c r="D34" s="225"/>
      <c r="E34" s="238"/>
      <c r="F34" s="353" t="s">
        <v>485</v>
      </c>
      <c r="G34" s="239">
        <v>100</v>
      </c>
      <c r="H34" s="237"/>
    </row>
    <row r="35" spans="1:8" ht="18" x14ac:dyDescent="0.25">
      <c r="A35" s="233"/>
      <c r="B35" s="234"/>
      <c r="C35" s="225"/>
      <c r="D35" s="225"/>
      <c r="E35" s="225"/>
      <c r="F35" s="240" t="s">
        <v>150</v>
      </c>
      <c r="G35" s="538" t="str">
        <f>IF(G33=0," ",IF(D42&lt;0,"Not Certifiable",(IF(D42&lt;=50,"Certified",(IF(D42&lt;=100,"Silver",(IF(D42&lt;=150,"Gold",(IF(D42&gt;150,"Platinum",("""")))))))))))</f>
        <v xml:space="preserve"> </v>
      </c>
      <c r="H35" s="539"/>
    </row>
    <row r="36" spans="1:8" x14ac:dyDescent="0.25">
      <c r="A36" s="241"/>
      <c r="B36" s="242"/>
      <c r="C36" s="242"/>
      <c r="D36" s="242"/>
      <c r="E36" s="242"/>
      <c r="F36" s="242"/>
      <c r="G36" s="242"/>
      <c r="H36" s="237"/>
    </row>
    <row r="37" spans="1:8" ht="21" x14ac:dyDescent="0.25">
      <c r="A37" s="540" t="s">
        <v>151</v>
      </c>
      <c r="B37" s="541"/>
      <c r="C37" s="541"/>
      <c r="D37" s="541"/>
      <c r="E37" s="541"/>
      <c r="F37" s="541"/>
      <c r="G37" s="541"/>
      <c r="H37" s="542"/>
    </row>
    <row r="38" spans="1:8" ht="21" x14ac:dyDescent="0.25">
      <c r="A38" s="543"/>
      <c r="B38" s="544"/>
      <c r="C38" s="544"/>
      <c r="D38" s="544"/>
      <c r="E38" s="544"/>
      <c r="F38" s="544"/>
      <c r="G38" s="544"/>
      <c r="H38" s="545"/>
    </row>
    <row r="39" spans="1:8" ht="15" customHeight="1" x14ac:dyDescent="0.25">
      <c r="A39" s="243"/>
      <c r="B39" s="244"/>
      <c r="C39" s="556" t="s">
        <v>152</v>
      </c>
      <c r="D39" s="556"/>
      <c r="E39" s="524" t="s">
        <v>433</v>
      </c>
      <c r="F39" s="524"/>
      <c r="G39" s="249" t="s">
        <v>430</v>
      </c>
      <c r="H39" s="250"/>
    </row>
    <row r="40" spans="1:8" x14ac:dyDescent="0.2">
      <c r="A40" s="243"/>
      <c r="B40" s="244"/>
      <c r="C40" s="49" t="s">
        <v>153</v>
      </c>
      <c r="D40" s="49"/>
      <c r="E40" s="524" t="s">
        <v>429</v>
      </c>
      <c r="F40" s="524"/>
      <c r="G40" s="249" t="s">
        <v>430</v>
      </c>
      <c r="H40" s="250"/>
    </row>
    <row r="41" spans="1:8" x14ac:dyDescent="0.2">
      <c r="A41" s="243"/>
      <c r="B41" s="244"/>
      <c r="C41" s="50" t="s">
        <v>94</v>
      </c>
      <c r="D41" s="50"/>
      <c r="E41" s="524" t="s">
        <v>321</v>
      </c>
      <c r="F41" s="524"/>
      <c r="G41" s="249" t="s">
        <v>430</v>
      </c>
      <c r="H41" s="250"/>
    </row>
    <row r="42" spans="1:8" ht="15.75" thickBot="1" x14ac:dyDescent="0.3">
      <c r="A42" s="245"/>
      <c r="B42" s="246"/>
      <c r="C42" s="246"/>
      <c r="D42" s="247">
        <f>G33-G34</f>
        <v>-100</v>
      </c>
      <c r="E42" s="246"/>
      <c r="F42" s="246"/>
      <c r="G42" s="246"/>
      <c r="H42" s="248" t="str">
        <f>Instructions!$A$5</f>
        <v>Version 8:  Revised 6/4/12</v>
      </c>
    </row>
    <row r="43" spans="1:8" ht="18.75" thickBot="1" x14ac:dyDescent="0.3">
      <c r="A43" s="553" t="s">
        <v>439</v>
      </c>
      <c r="B43" s="554"/>
      <c r="C43" s="554"/>
      <c r="D43" s="554"/>
      <c r="E43" s="554"/>
      <c r="F43" s="554"/>
      <c r="G43" s="554"/>
      <c r="H43" s="555"/>
    </row>
    <row r="44" spans="1:8" x14ac:dyDescent="0.25">
      <c r="A44" s="242"/>
      <c r="B44" s="242"/>
      <c r="C44" s="242"/>
      <c r="D44" s="297"/>
      <c r="E44" s="242"/>
      <c r="F44" s="242"/>
      <c r="G44" s="242"/>
      <c r="H44" s="298"/>
    </row>
    <row r="45" spans="1:8" x14ac:dyDescent="0.25">
      <c r="A45" s="426"/>
      <c r="B45" s="426"/>
      <c r="C45" s="427"/>
      <c r="D45" s="427"/>
      <c r="E45" s="299" t="s">
        <v>438</v>
      </c>
      <c r="F45" s="546">
        <v>2000</v>
      </c>
      <c r="G45" s="546"/>
      <c r="H45" s="298"/>
    </row>
    <row r="46" spans="1:8" x14ac:dyDescent="0.25">
      <c r="A46" s="296" t="s">
        <v>431</v>
      </c>
      <c r="B46" s="547"/>
      <c r="C46" s="547"/>
      <c r="D46" s="548" t="s">
        <v>440</v>
      </c>
      <c r="E46" s="549"/>
      <c r="F46" s="546">
        <f>B46</f>
        <v>0</v>
      </c>
      <c r="G46" s="546"/>
      <c r="H46" s="298"/>
    </row>
    <row r="47" spans="1:8" x14ac:dyDescent="0.25">
      <c r="A47" s="428"/>
      <c r="B47" s="550" t="s">
        <v>435</v>
      </c>
      <c r="C47" s="550"/>
      <c r="D47" s="550"/>
      <c r="E47" s="551"/>
      <c r="F47" s="546">
        <f>IF(SUM(F45+F46)&gt;=5000,5000,SUM(F45+F46))</f>
        <v>2000</v>
      </c>
      <c r="G47" s="546"/>
      <c r="H47" s="298"/>
    </row>
    <row r="48" spans="1:8" x14ac:dyDescent="0.25">
      <c r="A48" s="428"/>
      <c r="B48" s="428"/>
      <c r="C48" s="428"/>
      <c r="D48" s="428"/>
      <c r="E48" s="405" t="s">
        <v>436</v>
      </c>
      <c r="F48" s="552"/>
      <c r="G48" s="552"/>
      <c r="H48" s="298"/>
    </row>
    <row r="49" spans="1:8" x14ac:dyDescent="0.25">
      <c r="A49" s="428"/>
      <c r="B49" s="428"/>
      <c r="C49" s="428"/>
      <c r="D49" s="428"/>
      <c r="E49" s="405" t="s">
        <v>437</v>
      </c>
      <c r="F49" s="546">
        <f>F47-F48</f>
        <v>2000</v>
      </c>
      <c r="G49" s="546"/>
      <c r="H49" s="298"/>
    </row>
    <row r="50" spans="1:8" ht="15.75" thickBot="1" x14ac:dyDescent="0.25">
      <c r="A50" s="34"/>
      <c r="B50" s="34"/>
      <c r="C50" s="34"/>
      <c r="D50" s="34"/>
      <c r="E50" s="34"/>
      <c r="F50" s="34"/>
      <c r="G50" s="34"/>
      <c r="H50" s="34"/>
    </row>
    <row r="51" spans="1:8" x14ac:dyDescent="0.25">
      <c r="A51" s="525" t="s">
        <v>154</v>
      </c>
      <c r="B51" s="526"/>
      <c r="C51" s="526"/>
      <c r="D51" s="526"/>
      <c r="E51" s="527" t="s">
        <v>155</v>
      </c>
      <c r="F51" s="527"/>
      <c r="G51" s="527"/>
      <c r="H51" s="528"/>
    </row>
    <row r="52" spans="1:8" ht="34.5" thickBot="1" x14ac:dyDescent="0.25">
      <c r="A52" s="533" t="s">
        <v>156</v>
      </c>
      <c r="B52" s="534"/>
      <c r="C52" s="51">
        <f>SUM(C54,C71,C82,C92,C101,C108)</f>
        <v>0</v>
      </c>
      <c r="D52" s="52" t="s">
        <v>157</v>
      </c>
      <c r="E52" s="529"/>
      <c r="F52" s="529"/>
      <c r="G52" s="529"/>
      <c r="H52" s="530"/>
    </row>
    <row r="53" spans="1:8" ht="34.5" thickBot="1" x14ac:dyDescent="0.3">
      <c r="A53" s="535" t="s">
        <v>158</v>
      </c>
      <c r="B53" s="536"/>
      <c r="C53" s="53" t="s">
        <v>159</v>
      </c>
      <c r="D53" s="54">
        <f>SUM(D54,D71,D82,D92,D101,D108)</f>
        <v>100</v>
      </c>
      <c r="E53" s="531"/>
      <c r="F53" s="531"/>
      <c r="G53" s="531"/>
      <c r="H53" s="532"/>
    </row>
    <row r="54" spans="1:8" ht="15.75" x14ac:dyDescent="0.25">
      <c r="A54" s="55" t="s">
        <v>160</v>
      </c>
      <c r="B54" s="56">
        <f>SUM(B55:B70)</f>
        <v>85</v>
      </c>
      <c r="C54" s="57">
        <f>SUM(C55:C70)</f>
        <v>0</v>
      </c>
      <c r="D54" s="58">
        <v>35</v>
      </c>
      <c r="E54" s="517" t="s">
        <v>418</v>
      </c>
      <c r="F54" s="517"/>
      <c r="G54" s="517"/>
      <c r="H54" s="518"/>
    </row>
    <row r="55" spans="1:8" x14ac:dyDescent="0.25">
      <c r="A55" s="46" t="s">
        <v>0</v>
      </c>
      <c r="B55" s="429">
        <v>10</v>
      </c>
      <c r="C55" s="59">
        <f>Protection!C8</f>
        <v>0</v>
      </c>
      <c r="D55" s="515"/>
      <c r="E55" s="522" t="s">
        <v>1</v>
      </c>
      <c r="F55" s="522"/>
      <c r="G55" s="522"/>
      <c r="H55" s="523"/>
    </row>
    <row r="56" spans="1:8" x14ac:dyDescent="0.25">
      <c r="A56" s="60" t="s">
        <v>2</v>
      </c>
      <c r="B56" s="429">
        <v>5</v>
      </c>
      <c r="C56" s="59">
        <f>Protection!$C$12</f>
        <v>0</v>
      </c>
      <c r="D56" s="515"/>
      <c r="E56" s="519" t="s">
        <v>95</v>
      </c>
      <c r="F56" s="520"/>
      <c r="G56" s="520"/>
      <c r="H56" s="521"/>
    </row>
    <row r="57" spans="1:8" x14ac:dyDescent="0.25">
      <c r="A57" s="60" t="s">
        <v>196</v>
      </c>
      <c r="B57" s="429">
        <v>5</v>
      </c>
      <c r="C57" s="59">
        <f>Protection!$C$15</f>
        <v>0</v>
      </c>
      <c r="D57" s="515"/>
      <c r="E57" s="519" t="s">
        <v>199</v>
      </c>
      <c r="F57" s="520"/>
      <c r="G57" s="520"/>
      <c r="H57" s="521"/>
    </row>
    <row r="58" spans="1:8" x14ac:dyDescent="0.25">
      <c r="A58" s="60" t="s">
        <v>5</v>
      </c>
      <c r="B58" s="429">
        <v>2</v>
      </c>
      <c r="C58" s="59">
        <f>Protection!$C$18</f>
        <v>0</v>
      </c>
      <c r="D58" s="515"/>
      <c r="E58" s="519" t="s">
        <v>98</v>
      </c>
      <c r="F58" s="520"/>
      <c r="G58" s="520"/>
      <c r="H58" s="521"/>
    </row>
    <row r="59" spans="1:8" x14ac:dyDescent="0.25">
      <c r="A59" s="60" t="s">
        <v>7</v>
      </c>
      <c r="B59" s="429">
        <v>30</v>
      </c>
      <c r="C59" s="59">
        <f>Protection!$C$22</f>
        <v>0</v>
      </c>
      <c r="D59" s="515"/>
      <c r="E59" s="519" t="s">
        <v>3</v>
      </c>
      <c r="F59" s="520"/>
      <c r="G59" s="520"/>
      <c r="H59" s="521"/>
    </row>
    <row r="60" spans="1:8" x14ac:dyDescent="0.25">
      <c r="A60" s="60" t="s">
        <v>9</v>
      </c>
      <c r="B60" s="429">
        <v>4</v>
      </c>
      <c r="C60" s="59">
        <f>Protection!$C$28</f>
        <v>0</v>
      </c>
      <c r="D60" s="515"/>
      <c r="E60" s="519" t="s">
        <v>6</v>
      </c>
      <c r="F60" s="520"/>
      <c r="G60" s="520"/>
      <c r="H60" s="521"/>
    </row>
    <row r="61" spans="1:8" x14ac:dyDescent="0.25">
      <c r="A61" s="60" t="s">
        <v>10</v>
      </c>
      <c r="B61" s="429">
        <v>2</v>
      </c>
      <c r="C61" s="59">
        <f>Protection!$C$35</f>
        <v>0</v>
      </c>
      <c r="D61" s="515"/>
      <c r="E61" s="519" t="s">
        <v>8</v>
      </c>
      <c r="F61" s="520"/>
      <c r="G61" s="520"/>
      <c r="H61" s="521"/>
    </row>
    <row r="62" spans="1:8" x14ac:dyDescent="0.25">
      <c r="A62" s="60" t="s">
        <v>12</v>
      </c>
      <c r="B62" s="429">
        <v>2</v>
      </c>
      <c r="C62" s="59">
        <f>Protection!$C$39</f>
        <v>0</v>
      </c>
      <c r="D62" s="515"/>
      <c r="E62" s="519" t="s">
        <v>200</v>
      </c>
      <c r="F62" s="520"/>
      <c r="G62" s="520"/>
      <c r="H62" s="521"/>
    </row>
    <row r="63" spans="1:8" x14ac:dyDescent="0.25">
      <c r="A63" s="60" t="s">
        <v>14</v>
      </c>
      <c r="B63" s="429">
        <v>4</v>
      </c>
      <c r="C63" s="59">
        <f>Protection!$C$43</f>
        <v>0</v>
      </c>
      <c r="D63" s="515"/>
      <c r="E63" s="519" t="s">
        <v>11</v>
      </c>
      <c r="F63" s="520"/>
      <c r="G63" s="520"/>
      <c r="H63" s="521"/>
    </row>
    <row r="64" spans="1:8" x14ac:dyDescent="0.25">
      <c r="A64" s="60" t="s">
        <v>16</v>
      </c>
      <c r="B64" s="429">
        <v>3</v>
      </c>
      <c r="C64" s="59">
        <f>Protection!$C$48</f>
        <v>0</v>
      </c>
      <c r="D64" s="515"/>
      <c r="E64" s="519" t="s">
        <v>13</v>
      </c>
      <c r="F64" s="520"/>
      <c r="G64" s="520"/>
      <c r="H64" s="521"/>
    </row>
    <row r="65" spans="1:9" x14ac:dyDescent="0.25">
      <c r="A65" s="60" t="s">
        <v>18</v>
      </c>
      <c r="B65" s="429">
        <v>3</v>
      </c>
      <c r="C65" s="59">
        <f>Protection!$C$53</f>
        <v>0</v>
      </c>
      <c r="D65" s="515"/>
      <c r="E65" s="519" t="s">
        <v>15</v>
      </c>
      <c r="F65" s="520"/>
      <c r="G65" s="520"/>
      <c r="H65" s="521"/>
    </row>
    <row r="66" spans="1:9" x14ac:dyDescent="0.25">
      <c r="A66" s="60" t="s">
        <v>20</v>
      </c>
      <c r="B66" s="429">
        <v>4</v>
      </c>
      <c r="C66" s="59">
        <f>Protection!$C$56</f>
        <v>0</v>
      </c>
      <c r="D66" s="515"/>
      <c r="E66" s="519" t="s">
        <v>17</v>
      </c>
      <c r="F66" s="520"/>
      <c r="G66" s="520"/>
      <c r="H66" s="521"/>
    </row>
    <row r="67" spans="1:9" x14ac:dyDescent="0.25">
      <c r="A67" s="60" t="s">
        <v>22</v>
      </c>
      <c r="B67" s="429">
        <v>3</v>
      </c>
      <c r="C67" s="59">
        <f>Protection!$C$61</f>
        <v>0</v>
      </c>
      <c r="D67" s="515"/>
      <c r="E67" s="519" t="s">
        <v>19</v>
      </c>
      <c r="F67" s="520"/>
      <c r="G67" s="520"/>
      <c r="H67" s="521"/>
    </row>
    <row r="68" spans="1:9" x14ac:dyDescent="0.25">
      <c r="A68" s="102" t="s">
        <v>68</v>
      </c>
      <c r="B68" s="429">
        <v>3</v>
      </c>
      <c r="C68" s="59">
        <f>Protection!$C$64</f>
        <v>0</v>
      </c>
      <c r="D68" s="515"/>
      <c r="E68" s="519" t="s">
        <v>21</v>
      </c>
      <c r="F68" s="520"/>
      <c r="G68" s="520"/>
      <c r="H68" s="521"/>
    </row>
    <row r="69" spans="1:9" x14ac:dyDescent="0.25">
      <c r="A69" s="102" t="s">
        <v>197</v>
      </c>
      <c r="B69" s="429">
        <v>3</v>
      </c>
      <c r="C69" s="59">
        <f>Protection!$C$67</f>
        <v>0</v>
      </c>
      <c r="D69" s="515"/>
      <c r="E69" s="519" t="s">
        <v>23</v>
      </c>
      <c r="F69" s="520"/>
      <c r="G69" s="520"/>
      <c r="H69" s="521"/>
    </row>
    <row r="70" spans="1:9" ht="15.75" thickBot="1" x14ac:dyDescent="0.3">
      <c r="A70" s="102" t="s">
        <v>198</v>
      </c>
      <c r="B70" s="429">
        <v>2</v>
      </c>
      <c r="C70" s="59" t="str">
        <f>Protection!$C$70</f>
        <v/>
      </c>
      <c r="D70" s="515"/>
      <c r="E70" s="519" t="s">
        <v>66</v>
      </c>
      <c r="F70" s="520"/>
      <c r="G70" s="520"/>
      <c r="H70" s="521"/>
    </row>
    <row r="71" spans="1:9" ht="15.75" x14ac:dyDescent="0.25">
      <c r="A71" s="62" t="s">
        <v>161</v>
      </c>
      <c r="B71" s="63">
        <f>SUM(B72:B81)</f>
        <v>39</v>
      </c>
      <c r="C71" s="64">
        <f>SUM(C72:C81)</f>
        <v>0</v>
      </c>
      <c r="D71" s="65">
        <v>15</v>
      </c>
      <c r="E71" s="504" t="s">
        <v>417</v>
      </c>
      <c r="F71" s="504"/>
      <c r="G71" s="504"/>
      <c r="H71" s="505"/>
    </row>
    <row r="72" spans="1:9" ht="15" customHeight="1" x14ac:dyDescent="0.25">
      <c r="A72" s="430" t="s">
        <v>24</v>
      </c>
      <c r="B72" s="429">
        <v>6</v>
      </c>
      <c r="C72" s="67">
        <f>Circulation!$C$9</f>
        <v>0</v>
      </c>
      <c r="D72" s="514"/>
      <c r="E72" s="511" t="s">
        <v>25</v>
      </c>
      <c r="F72" s="512"/>
      <c r="G72" s="512"/>
      <c r="H72" s="513"/>
      <c r="I72" s="66"/>
    </row>
    <row r="73" spans="1:9" ht="15" customHeight="1" x14ac:dyDescent="0.25">
      <c r="A73" s="430" t="s">
        <v>26</v>
      </c>
      <c r="B73" s="429">
        <v>3</v>
      </c>
      <c r="C73" s="67">
        <f>Circulation!$C$16</f>
        <v>0</v>
      </c>
      <c r="D73" s="515"/>
      <c r="E73" s="511" t="s">
        <v>27</v>
      </c>
      <c r="F73" s="512"/>
      <c r="G73" s="512"/>
      <c r="H73" s="513"/>
      <c r="I73" s="66"/>
    </row>
    <row r="74" spans="1:9" ht="15" customHeight="1" x14ac:dyDescent="0.25">
      <c r="A74" s="430" t="s">
        <v>28</v>
      </c>
      <c r="B74" s="429">
        <v>3</v>
      </c>
      <c r="C74" s="67">
        <f>Circulation!$C$20</f>
        <v>0</v>
      </c>
      <c r="D74" s="515"/>
      <c r="E74" s="511" t="s">
        <v>29</v>
      </c>
      <c r="F74" s="512"/>
      <c r="G74" s="512"/>
      <c r="H74" s="513"/>
    </row>
    <row r="75" spans="1:9" ht="15" customHeight="1" x14ac:dyDescent="0.25">
      <c r="A75" s="430" t="s">
        <v>30</v>
      </c>
      <c r="B75" s="429">
        <v>2</v>
      </c>
      <c r="C75" s="67">
        <f>Circulation!$C$24</f>
        <v>0</v>
      </c>
      <c r="D75" s="515"/>
      <c r="E75" s="511" t="s">
        <v>31</v>
      </c>
      <c r="F75" s="512"/>
      <c r="G75" s="512"/>
      <c r="H75" s="513"/>
    </row>
    <row r="76" spans="1:9" ht="15" customHeight="1" x14ac:dyDescent="0.25">
      <c r="A76" s="430" t="s">
        <v>32</v>
      </c>
      <c r="B76" s="429">
        <v>4</v>
      </c>
      <c r="C76" s="67">
        <f>Circulation!$C$28</f>
        <v>0</v>
      </c>
      <c r="D76" s="515"/>
      <c r="E76" s="511" t="s">
        <v>33</v>
      </c>
      <c r="F76" s="512"/>
      <c r="G76" s="512"/>
      <c r="H76" s="513"/>
    </row>
    <row r="77" spans="1:9" ht="15" customHeight="1" x14ac:dyDescent="0.25">
      <c r="A77" s="430" t="s">
        <v>34</v>
      </c>
      <c r="B77" s="429">
        <v>1</v>
      </c>
      <c r="C77" s="67">
        <f>Circulation!$C$34</f>
        <v>0</v>
      </c>
      <c r="D77" s="515"/>
      <c r="E77" s="511" t="s">
        <v>35</v>
      </c>
      <c r="F77" s="512"/>
      <c r="G77" s="512"/>
      <c r="H77" s="513"/>
    </row>
    <row r="78" spans="1:9" ht="15" customHeight="1" x14ac:dyDescent="0.25">
      <c r="A78" s="430" t="s">
        <v>36</v>
      </c>
      <c r="B78" s="429">
        <v>3</v>
      </c>
      <c r="C78" s="67">
        <f>Circulation!$C$39</f>
        <v>0</v>
      </c>
      <c r="D78" s="515"/>
      <c r="E78" s="576" t="s">
        <v>37</v>
      </c>
      <c r="F78" s="577"/>
      <c r="G78" s="577"/>
      <c r="H78" s="578"/>
    </row>
    <row r="79" spans="1:9" ht="15" customHeight="1" x14ac:dyDescent="0.25">
      <c r="A79" s="430" t="s">
        <v>38</v>
      </c>
      <c r="B79" s="429">
        <v>4</v>
      </c>
      <c r="C79" s="67">
        <f>Circulation!$C$42</f>
        <v>0</v>
      </c>
      <c r="D79" s="515"/>
      <c r="E79" s="511" t="s">
        <v>39</v>
      </c>
      <c r="F79" s="512"/>
      <c r="G79" s="512"/>
      <c r="H79" s="513"/>
    </row>
    <row r="80" spans="1:9" ht="15" customHeight="1" x14ac:dyDescent="0.25">
      <c r="A80" s="430" t="s">
        <v>40</v>
      </c>
      <c r="B80" s="429">
        <v>12</v>
      </c>
      <c r="C80" s="67">
        <f>Circulation!$C$45</f>
        <v>0</v>
      </c>
      <c r="D80" s="515"/>
      <c r="E80" s="511" t="s">
        <v>221</v>
      </c>
      <c r="F80" s="512"/>
      <c r="G80" s="512"/>
      <c r="H80" s="513"/>
    </row>
    <row r="81" spans="1:8" ht="15" customHeight="1" thickBot="1" x14ac:dyDescent="0.3">
      <c r="A81" s="430" t="s">
        <v>67</v>
      </c>
      <c r="B81" s="429">
        <v>1</v>
      </c>
      <c r="C81" s="67">
        <f>Circulation!$C$51</f>
        <v>0</v>
      </c>
      <c r="D81" s="515"/>
      <c r="E81" s="511" t="s">
        <v>66</v>
      </c>
      <c r="F81" s="512"/>
      <c r="G81" s="512"/>
      <c r="H81" s="513"/>
    </row>
    <row r="82" spans="1:8" s="70" customFormat="1" ht="15.75" x14ac:dyDescent="0.25">
      <c r="A82" s="68" t="s">
        <v>162</v>
      </c>
      <c r="B82" s="69">
        <f>SUM(B83:B91)</f>
        <v>41</v>
      </c>
      <c r="C82" s="64">
        <f>SUM(C83:C91)</f>
        <v>0</v>
      </c>
      <c r="D82" s="65">
        <v>12</v>
      </c>
      <c r="E82" s="504" t="s">
        <v>419</v>
      </c>
      <c r="F82" s="504"/>
      <c r="G82" s="504"/>
      <c r="H82" s="505"/>
    </row>
    <row r="83" spans="1:8" x14ac:dyDescent="0.25">
      <c r="A83" s="430" t="s">
        <v>41</v>
      </c>
      <c r="B83" s="429">
        <v>2</v>
      </c>
      <c r="C83" s="67">
        <f>Utilities!$C$9</f>
        <v>0</v>
      </c>
      <c r="D83" s="514"/>
      <c r="E83" s="508" t="s">
        <v>50</v>
      </c>
      <c r="F83" s="509"/>
      <c r="G83" s="509"/>
      <c r="H83" s="510"/>
    </row>
    <row r="84" spans="1:8" x14ac:dyDescent="0.25">
      <c r="A84" s="431" t="s">
        <v>42</v>
      </c>
      <c r="B84" s="429">
        <v>1</v>
      </c>
      <c r="C84" s="67">
        <f>Utilities!$C$15</f>
        <v>0</v>
      </c>
      <c r="D84" s="515"/>
      <c r="E84" s="508" t="s">
        <v>99</v>
      </c>
      <c r="F84" s="509"/>
      <c r="G84" s="509"/>
      <c r="H84" s="510"/>
    </row>
    <row r="85" spans="1:8" x14ac:dyDescent="0.25">
      <c r="A85" s="431" t="s">
        <v>43</v>
      </c>
      <c r="B85" s="429">
        <v>5</v>
      </c>
      <c r="C85" s="67" t="str">
        <f>Utilities!$C$18</f>
        <v/>
      </c>
      <c r="D85" s="515"/>
      <c r="E85" s="508" t="s">
        <v>96</v>
      </c>
      <c r="F85" s="509"/>
      <c r="G85" s="509"/>
      <c r="H85" s="510"/>
    </row>
    <row r="86" spans="1:8" x14ac:dyDescent="0.25">
      <c r="A86" s="431" t="s">
        <v>44</v>
      </c>
      <c r="B86" s="429">
        <v>10</v>
      </c>
      <c r="C86" s="67" t="str">
        <f>Utilities!$C$21</f>
        <v/>
      </c>
      <c r="D86" s="515"/>
      <c r="E86" s="508" t="s">
        <v>97</v>
      </c>
      <c r="F86" s="509"/>
      <c r="G86" s="509"/>
      <c r="H86" s="510"/>
    </row>
    <row r="87" spans="1:8" x14ac:dyDescent="0.25">
      <c r="A87" s="432" t="s">
        <v>46</v>
      </c>
      <c r="B87" s="429">
        <v>13</v>
      </c>
      <c r="C87" s="67">
        <f>Utilities!$C$24</f>
        <v>0</v>
      </c>
      <c r="D87" s="515"/>
      <c r="E87" s="511" t="s">
        <v>102</v>
      </c>
      <c r="F87" s="512"/>
      <c r="G87" s="512"/>
      <c r="H87" s="513"/>
    </row>
    <row r="88" spans="1:8" x14ac:dyDescent="0.25">
      <c r="A88" s="432" t="s">
        <v>48</v>
      </c>
      <c r="B88" s="429">
        <v>1</v>
      </c>
      <c r="C88" s="67">
        <f>Utilities!$C$32</f>
        <v>0</v>
      </c>
      <c r="D88" s="515"/>
      <c r="E88" s="511" t="s">
        <v>45</v>
      </c>
      <c r="F88" s="512"/>
      <c r="G88" s="512"/>
      <c r="H88" s="513"/>
    </row>
    <row r="89" spans="1:8" x14ac:dyDescent="0.25">
      <c r="A89" s="432" t="s">
        <v>65</v>
      </c>
      <c r="B89" s="429">
        <v>5</v>
      </c>
      <c r="C89" s="67">
        <f>Utilities!$C$35</f>
        <v>0</v>
      </c>
      <c r="D89" s="515"/>
      <c r="E89" s="511" t="s">
        <v>47</v>
      </c>
      <c r="F89" s="512"/>
      <c r="G89" s="512"/>
      <c r="H89" s="513"/>
    </row>
    <row r="90" spans="1:8" x14ac:dyDescent="0.25">
      <c r="A90" s="432" t="s">
        <v>201</v>
      </c>
      <c r="B90" s="429">
        <v>2</v>
      </c>
      <c r="C90" s="67">
        <f>Utilities!$C$38</f>
        <v>0</v>
      </c>
      <c r="D90" s="515"/>
      <c r="E90" s="511" t="s">
        <v>49</v>
      </c>
      <c r="F90" s="512"/>
      <c r="G90" s="512"/>
      <c r="H90" s="513"/>
    </row>
    <row r="91" spans="1:8" ht="15.75" thickBot="1" x14ac:dyDescent="0.3">
      <c r="A91" s="432" t="s">
        <v>202</v>
      </c>
      <c r="B91" s="429">
        <v>2</v>
      </c>
      <c r="C91" s="67">
        <f>Utilities!$C$41</f>
        <v>0</v>
      </c>
      <c r="D91" s="516"/>
      <c r="E91" s="511" t="s">
        <v>66</v>
      </c>
      <c r="F91" s="512"/>
      <c r="G91" s="512"/>
      <c r="H91" s="513"/>
    </row>
    <row r="92" spans="1:8" ht="15.75" x14ac:dyDescent="0.25">
      <c r="A92" s="68" t="s">
        <v>163</v>
      </c>
      <c r="B92" s="69">
        <f>SUM(B93:B100)</f>
        <v>25</v>
      </c>
      <c r="C92" s="64">
        <f>SUM(C93:C100)</f>
        <v>0</v>
      </c>
      <c r="D92" s="58">
        <v>15</v>
      </c>
      <c r="E92" s="504" t="s">
        <v>420</v>
      </c>
      <c r="F92" s="504"/>
      <c r="G92" s="504"/>
      <c r="H92" s="505"/>
    </row>
    <row r="93" spans="1:8" x14ac:dyDescent="0.25">
      <c r="A93" s="430" t="s">
        <v>51</v>
      </c>
      <c r="B93" s="429">
        <v>4</v>
      </c>
      <c r="C93" s="67">
        <f>Amenities!$C$9</f>
        <v>0</v>
      </c>
      <c r="D93" s="514"/>
      <c r="E93" s="500" t="s">
        <v>52</v>
      </c>
      <c r="F93" s="500"/>
      <c r="G93" s="500"/>
      <c r="H93" s="501"/>
    </row>
    <row r="94" spans="1:8" x14ac:dyDescent="0.25">
      <c r="A94" s="430" t="s">
        <v>53</v>
      </c>
      <c r="B94" s="429">
        <v>2</v>
      </c>
      <c r="C94" s="67">
        <f>Amenities!$C$13</f>
        <v>0</v>
      </c>
      <c r="D94" s="515"/>
      <c r="E94" s="500" t="s">
        <v>241</v>
      </c>
      <c r="F94" s="500"/>
      <c r="G94" s="500"/>
      <c r="H94" s="501"/>
    </row>
    <row r="95" spans="1:8" x14ac:dyDescent="0.25">
      <c r="A95" s="430" t="s">
        <v>54</v>
      </c>
      <c r="B95" s="429">
        <v>4</v>
      </c>
      <c r="C95" s="67">
        <f>Amenities!$C$16</f>
        <v>0</v>
      </c>
      <c r="D95" s="515"/>
      <c r="E95" s="500" t="s">
        <v>55</v>
      </c>
      <c r="F95" s="500"/>
      <c r="G95" s="500"/>
      <c r="H95" s="501"/>
    </row>
    <row r="96" spans="1:8" x14ac:dyDescent="0.25">
      <c r="A96" s="430" t="s">
        <v>56</v>
      </c>
      <c r="B96" s="429">
        <v>3</v>
      </c>
      <c r="C96" s="67">
        <f>Amenities!$C$19</f>
        <v>0</v>
      </c>
      <c r="D96" s="515"/>
      <c r="E96" s="500" t="s">
        <v>57</v>
      </c>
      <c r="F96" s="500"/>
      <c r="G96" s="500"/>
      <c r="H96" s="501"/>
    </row>
    <row r="97" spans="1:8" x14ac:dyDescent="0.25">
      <c r="A97" s="430" t="s">
        <v>58</v>
      </c>
      <c r="B97" s="429">
        <v>2</v>
      </c>
      <c r="C97" s="67">
        <f>Amenities!$C$24</f>
        <v>0</v>
      </c>
      <c r="D97" s="515"/>
      <c r="E97" s="500" t="s">
        <v>59</v>
      </c>
      <c r="F97" s="500"/>
      <c r="G97" s="500"/>
      <c r="H97" s="501"/>
    </row>
    <row r="98" spans="1:8" x14ac:dyDescent="0.25">
      <c r="A98" s="430" t="s">
        <v>60</v>
      </c>
      <c r="B98" s="429">
        <v>2</v>
      </c>
      <c r="C98" s="67">
        <f>Amenities!$C$28</f>
        <v>0</v>
      </c>
      <c r="D98" s="515"/>
      <c r="E98" s="500" t="s">
        <v>203</v>
      </c>
      <c r="F98" s="500"/>
      <c r="G98" s="500"/>
      <c r="H98" s="501"/>
    </row>
    <row r="99" spans="1:8" x14ac:dyDescent="0.25">
      <c r="A99" s="430" t="s">
        <v>61</v>
      </c>
      <c r="B99" s="429">
        <v>6</v>
      </c>
      <c r="C99" s="67">
        <f>Amenities!$C$32</f>
        <v>0</v>
      </c>
      <c r="D99" s="515"/>
      <c r="E99" s="500" t="s">
        <v>62</v>
      </c>
      <c r="F99" s="500"/>
      <c r="G99" s="500"/>
      <c r="H99" s="501"/>
    </row>
    <row r="100" spans="1:8" ht="15.75" thickBot="1" x14ac:dyDescent="0.3">
      <c r="A100" s="430" t="s">
        <v>63</v>
      </c>
      <c r="B100" s="433">
        <v>2</v>
      </c>
      <c r="C100" s="67">
        <f>Amenities!$C$37</f>
        <v>0</v>
      </c>
      <c r="D100" s="515"/>
      <c r="E100" s="500" t="s">
        <v>64</v>
      </c>
      <c r="F100" s="500"/>
      <c r="G100" s="500"/>
      <c r="H100" s="501"/>
    </row>
    <row r="101" spans="1:8" ht="15.75" x14ac:dyDescent="0.25">
      <c r="A101" s="68" t="s">
        <v>164</v>
      </c>
      <c r="B101" s="56">
        <f>SUM(B102:B107)</f>
        <v>30</v>
      </c>
      <c r="C101" s="64">
        <f>SUM(C102:C107)</f>
        <v>0</v>
      </c>
      <c r="D101" s="65">
        <v>15</v>
      </c>
      <c r="E101" s="504" t="s">
        <v>194</v>
      </c>
      <c r="F101" s="504"/>
      <c r="G101" s="504"/>
      <c r="H101" s="505"/>
    </row>
    <row r="102" spans="1:8" x14ac:dyDescent="0.25">
      <c r="A102" s="430" t="s">
        <v>69</v>
      </c>
      <c r="B102" s="429">
        <v>20</v>
      </c>
      <c r="C102" s="67">
        <f>'Covenants and Deed_Restrictions'!$C$9</f>
        <v>0</v>
      </c>
      <c r="D102" s="514"/>
      <c r="E102" s="506" t="s">
        <v>70</v>
      </c>
      <c r="F102" s="506"/>
      <c r="G102" s="506"/>
      <c r="H102" s="507"/>
    </row>
    <row r="103" spans="1:8" x14ac:dyDescent="0.25">
      <c r="A103" s="432" t="s">
        <v>71</v>
      </c>
      <c r="B103" s="429">
        <v>5</v>
      </c>
      <c r="C103" s="67">
        <f>'Covenants and Deed_Restrictions'!$C$16</f>
        <v>0</v>
      </c>
      <c r="D103" s="515"/>
      <c r="E103" s="506" t="s">
        <v>4</v>
      </c>
      <c r="F103" s="506"/>
      <c r="G103" s="506"/>
      <c r="H103" s="507"/>
    </row>
    <row r="104" spans="1:8" x14ac:dyDescent="0.25">
      <c r="A104" s="432" t="s">
        <v>73</v>
      </c>
      <c r="B104" s="429">
        <v>1</v>
      </c>
      <c r="C104" s="67">
        <f>'Covenants and Deed_Restrictions'!$C$20</f>
        <v>0</v>
      </c>
      <c r="D104" s="515"/>
      <c r="E104" s="500" t="s">
        <v>248</v>
      </c>
      <c r="F104" s="500"/>
      <c r="G104" s="500"/>
      <c r="H104" s="501"/>
    </row>
    <row r="105" spans="1:8" x14ac:dyDescent="0.25">
      <c r="A105" s="432" t="s">
        <v>204</v>
      </c>
      <c r="B105" s="429">
        <v>1</v>
      </c>
      <c r="C105" s="67">
        <f>'Covenants and Deed_Restrictions'!$C$23</f>
        <v>0</v>
      </c>
      <c r="D105" s="515"/>
      <c r="E105" s="500" t="s">
        <v>100</v>
      </c>
      <c r="F105" s="500"/>
      <c r="G105" s="500"/>
      <c r="H105" s="501"/>
    </row>
    <row r="106" spans="1:8" x14ac:dyDescent="0.25">
      <c r="A106" s="432" t="s">
        <v>205</v>
      </c>
      <c r="B106" s="429">
        <v>1</v>
      </c>
      <c r="C106" s="67">
        <f>'Covenants and Deed_Restrictions'!$C$26</f>
        <v>0</v>
      </c>
      <c r="D106" s="515"/>
      <c r="E106" s="500" t="s">
        <v>72</v>
      </c>
      <c r="F106" s="500"/>
      <c r="G106" s="500"/>
      <c r="H106" s="501"/>
    </row>
    <row r="107" spans="1:8" ht="15.75" thickBot="1" x14ac:dyDescent="0.3">
      <c r="A107" s="432" t="s">
        <v>206</v>
      </c>
      <c r="B107" s="433">
        <v>2</v>
      </c>
      <c r="C107" s="67">
        <f>'Covenants and Deed_Restrictions'!$C$30</f>
        <v>0</v>
      </c>
      <c r="D107" s="516"/>
      <c r="E107" s="502" t="s">
        <v>66</v>
      </c>
      <c r="F107" s="502"/>
      <c r="G107" s="502"/>
      <c r="H107" s="503"/>
    </row>
    <row r="108" spans="1:8" ht="15.75" x14ac:dyDescent="0.25">
      <c r="A108" s="107" t="s">
        <v>165</v>
      </c>
      <c r="B108" s="56">
        <f>SUM(B109:B118)</f>
        <v>30</v>
      </c>
      <c r="C108" s="64">
        <f>SUM(C109:C118)</f>
        <v>0</v>
      </c>
      <c r="D108" s="65">
        <v>8</v>
      </c>
      <c r="E108" s="504" t="s">
        <v>195</v>
      </c>
      <c r="F108" s="504"/>
      <c r="G108" s="504"/>
      <c r="H108" s="505"/>
    </row>
    <row r="109" spans="1:8" x14ac:dyDescent="0.25">
      <c r="A109" s="430" t="s">
        <v>74</v>
      </c>
      <c r="B109" s="429">
        <v>5</v>
      </c>
      <c r="C109" s="67">
        <f>Education!$C$9</f>
        <v>0</v>
      </c>
      <c r="D109" s="514"/>
      <c r="E109" s="498" t="s">
        <v>75</v>
      </c>
      <c r="F109" s="498"/>
      <c r="G109" s="498"/>
      <c r="H109" s="499"/>
    </row>
    <row r="110" spans="1:8" x14ac:dyDescent="0.25">
      <c r="A110" s="430" t="s">
        <v>76</v>
      </c>
      <c r="B110" s="429">
        <v>4</v>
      </c>
      <c r="C110" s="67">
        <f>Education!$C$14</f>
        <v>0</v>
      </c>
      <c r="D110" s="515"/>
      <c r="E110" s="500" t="s">
        <v>77</v>
      </c>
      <c r="F110" s="500"/>
      <c r="G110" s="500"/>
      <c r="H110" s="501"/>
    </row>
    <row r="111" spans="1:8" x14ac:dyDescent="0.25">
      <c r="A111" s="430" t="s">
        <v>78</v>
      </c>
      <c r="B111" s="429">
        <v>2</v>
      </c>
      <c r="C111" s="67">
        <f>Education!$C$17</f>
        <v>0</v>
      </c>
      <c r="D111" s="515"/>
      <c r="E111" s="500" t="s">
        <v>79</v>
      </c>
      <c r="F111" s="500"/>
      <c r="G111" s="500"/>
      <c r="H111" s="501"/>
    </row>
    <row r="112" spans="1:8" x14ac:dyDescent="0.25">
      <c r="A112" s="430" t="s">
        <v>80</v>
      </c>
      <c r="B112" s="429">
        <v>2</v>
      </c>
      <c r="C112" s="67">
        <f>Education!$C$20</f>
        <v>0</v>
      </c>
      <c r="D112" s="515"/>
      <c r="E112" s="500" t="s">
        <v>81</v>
      </c>
      <c r="F112" s="500"/>
      <c r="G112" s="500"/>
      <c r="H112" s="501"/>
    </row>
    <row r="113" spans="1:8" x14ac:dyDescent="0.25">
      <c r="A113" s="430" t="s">
        <v>82</v>
      </c>
      <c r="B113" s="429">
        <v>2</v>
      </c>
      <c r="C113" s="67">
        <f>Education!$C$23</f>
        <v>0</v>
      </c>
      <c r="D113" s="515"/>
      <c r="E113" s="500" t="s">
        <v>83</v>
      </c>
      <c r="F113" s="500"/>
      <c r="G113" s="500"/>
      <c r="H113" s="501"/>
    </row>
    <row r="114" spans="1:8" x14ac:dyDescent="0.25">
      <c r="A114" s="430" t="s">
        <v>84</v>
      </c>
      <c r="B114" s="429">
        <v>2</v>
      </c>
      <c r="C114" s="67">
        <f>Education!$C$27</f>
        <v>0</v>
      </c>
      <c r="D114" s="515"/>
      <c r="E114" s="500" t="s">
        <v>85</v>
      </c>
      <c r="F114" s="500"/>
      <c r="G114" s="500"/>
      <c r="H114" s="501"/>
    </row>
    <row r="115" spans="1:8" x14ac:dyDescent="0.25">
      <c r="A115" s="430" t="s">
        <v>86</v>
      </c>
      <c r="B115" s="429">
        <v>7</v>
      </c>
      <c r="C115" s="67">
        <f>Education!$C$30</f>
        <v>0</v>
      </c>
      <c r="D115" s="515"/>
      <c r="E115" s="500" t="s">
        <v>101</v>
      </c>
      <c r="F115" s="500"/>
      <c r="G115" s="500"/>
      <c r="H115" s="501"/>
    </row>
    <row r="116" spans="1:8" x14ac:dyDescent="0.25">
      <c r="A116" s="430" t="s">
        <v>87</v>
      </c>
      <c r="B116" s="429">
        <v>1</v>
      </c>
      <c r="C116" s="67">
        <f>Education!$C$39</f>
        <v>0</v>
      </c>
      <c r="D116" s="515"/>
      <c r="E116" s="500" t="s">
        <v>253</v>
      </c>
      <c r="F116" s="500"/>
      <c r="G116" s="500"/>
      <c r="H116" s="501"/>
    </row>
    <row r="117" spans="1:8" x14ac:dyDescent="0.25">
      <c r="A117" s="430" t="s">
        <v>88</v>
      </c>
      <c r="B117" s="429">
        <v>4</v>
      </c>
      <c r="C117" s="67">
        <f>Education!$C$44</f>
        <v>0</v>
      </c>
      <c r="D117" s="515"/>
      <c r="E117" s="500" t="s">
        <v>89</v>
      </c>
      <c r="F117" s="500"/>
      <c r="G117" s="500"/>
      <c r="H117" s="501"/>
    </row>
    <row r="118" spans="1:8" ht="15.75" thickBot="1" x14ac:dyDescent="0.3">
      <c r="A118" s="434" t="s">
        <v>90</v>
      </c>
      <c r="B118" s="433">
        <v>1</v>
      </c>
      <c r="C118" s="61">
        <f>Education!$C$50</f>
        <v>0</v>
      </c>
      <c r="D118" s="516"/>
      <c r="E118" s="502" t="s">
        <v>66</v>
      </c>
      <c r="F118" s="502"/>
      <c r="G118" s="502"/>
      <c r="H118" s="503"/>
    </row>
  </sheetData>
  <sheetProtection password="E873" sheet="1" objects="1" scenarios="1" insertHyperlinks="0"/>
  <mergeCells count="116">
    <mergeCell ref="D102:D107"/>
    <mergeCell ref="D109:D118"/>
    <mergeCell ref="E110:H110"/>
    <mergeCell ref="E111:H111"/>
    <mergeCell ref="E112:H112"/>
    <mergeCell ref="E113:H113"/>
    <mergeCell ref="E114:H114"/>
    <mergeCell ref="E115:H115"/>
    <mergeCell ref="E71:H71"/>
    <mergeCell ref="E81:H81"/>
    <mergeCell ref="E82:H82"/>
    <mergeCell ref="E83:H83"/>
    <mergeCell ref="D72:D81"/>
    <mergeCell ref="E72:H72"/>
    <mergeCell ref="E73:H73"/>
    <mergeCell ref="E74:H74"/>
    <mergeCell ref="E75:H75"/>
    <mergeCell ref="E76:H76"/>
    <mergeCell ref="E77:H77"/>
    <mergeCell ref="E78:H78"/>
    <mergeCell ref="E79:H79"/>
    <mergeCell ref="E80:H80"/>
    <mergeCell ref="E84:H84"/>
    <mergeCell ref="E85:H85"/>
    <mergeCell ref="C8:H8"/>
    <mergeCell ref="C9:H9"/>
    <mergeCell ref="C10:F10"/>
    <mergeCell ref="A11:F11"/>
    <mergeCell ref="G11:H11"/>
    <mergeCell ref="A1:H1"/>
    <mergeCell ref="A2:H2"/>
    <mergeCell ref="A3:H3"/>
    <mergeCell ref="A4:H4"/>
    <mergeCell ref="C5:H5"/>
    <mergeCell ref="C6:H6"/>
    <mergeCell ref="C7:H7"/>
    <mergeCell ref="B18:F18"/>
    <mergeCell ref="C20:D20"/>
    <mergeCell ref="C22:D22"/>
    <mergeCell ref="A23:H23"/>
    <mergeCell ref="A24:H24"/>
    <mergeCell ref="A25:F25"/>
    <mergeCell ref="B12:F12"/>
    <mergeCell ref="B13:F13"/>
    <mergeCell ref="B14:F14"/>
    <mergeCell ref="B15:F15"/>
    <mergeCell ref="B16:F16"/>
    <mergeCell ref="B17:F17"/>
    <mergeCell ref="E69:H69"/>
    <mergeCell ref="E70:H70"/>
    <mergeCell ref="E40:F40"/>
    <mergeCell ref="E41:F41"/>
    <mergeCell ref="A51:D51"/>
    <mergeCell ref="E51:H53"/>
    <mergeCell ref="A52:B52"/>
    <mergeCell ref="A53:B53"/>
    <mergeCell ref="C26:F26"/>
    <mergeCell ref="G35:H35"/>
    <mergeCell ref="A37:H37"/>
    <mergeCell ref="A38:H38"/>
    <mergeCell ref="E39:F39"/>
    <mergeCell ref="F45:G45"/>
    <mergeCell ref="B46:C46"/>
    <mergeCell ref="D46:E46"/>
    <mergeCell ref="F46:G46"/>
    <mergeCell ref="B47:E47"/>
    <mergeCell ref="F47:G47"/>
    <mergeCell ref="F48:G48"/>
    <mergeCell ref="F49:G49"/>
    <mergeCell ref="A43:H43"/>
    <mergeCell ref="C39:D39"/>
    <mergeCell ref="D93:D100"/>
    <mergeCell ref="E93:H93"/>
    <mergeCell ref="E94:H94"/>
    <mergeCell ref="E95:H95"/>
    <mergeCell ref="E96:H96"/>
    <mergeCell ref="E97:H97"/>
    <mergeCell ref="E98:H98"/>
    <mergeCell ref="D83:D91"/>
    <mergeCell ref="E54:H54"/>
    <mergeCell ref="D55:D70"/>
    <mergeCell ref="E67:H67"/>
    <mergeCell ref="E57:H57"/>
    <mergeCell ref="E58:H58"/>
    <mergeCell ref="E59:H59"/>
    <mergeCell ref="E60:H60"/>
    <mergeCell ref="E61:H61"/>
    <mergeCell ref="E62:H62"/>
    <mergeCell ref="E63:H63"/>
    <mergeCell ref="E64:H64"/>
    <mergeCell ref="E65:H65"/>
    <mergeCell ref="E66:H66"/>
    <mergeCell ref="E55:H55"/>
    <mergeCell ref="E56:H56"/>
    <mergeCell ref="E68:H68"/>
    <mergeCell ref="E99:H99"/>
    <mergeCell ref="E100:H100"/>
    <mergeCell ref="E101:H101"/>
    <mergeCell ref="E102:H102"/>
    <mergeCell ref="E103:H103"/>
    <mergeCell ref="E86:H86"/>
    <mergeCell ref="E87:H87"/>
    <mergeCell ref="E88:H88"/>
    <mergeCell ref="E89:H89"/>
    <mergeCell ref="E90:H90"/>
    <mergeCell ref="E91:H91"/>
    <mergeCell ref="E92:H92"/>
    <mergeCell ref="E109:H109"/>
    <mergeCell ref="E116:H116"/>
    <mergeCell ref="E117:H117"/>
    <mergeCell ref="E118:H118"/>
    <mergeCell ref="E104:H104"/>
    <mergeCell ref="E105:H105"/>
    <mergeCell ref="E106:H106"/>
    <mergeCell ref="E107:H107"/>
    <mergeCell ref="E108:H108"/>
  </mergeCells>
  <printOptions horizontalCentered="1"/>
  <pageMargins left="0.25" right="0.25" top="0.33" bottom="0.27" header="0.36" footer="0.24"/>
  <pageSetup scale="70" orientation="portrait" r:id="rId1"/>
  <headerFooter>
    <oddFooter>&amp;LFGBC Development Certification&amp;C&amp;G&amp;R&amp;P of &amp;N</oddFooter>
  </headerFooter>
  <rowBreaks count="1" manualBreakCount="1">
    <brk id="50"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showRuler="0" view="pageBreakPreview" zoomScaleNormal="100" zoomScaleSheetLayoutView="100" workbookViewId="0">
      <selection activeCell="H10" sqref="H10"/>
    </sheetView>
  </sheetViews>
  <sheetFormatPr defaultRowHeight="15" x14ac:dyDescent="0.25"/>
  <cols>
    <col min="1" max="1" width="4.42578125" customWidth="1"/>
    <col min="2" max="4" width="9.140625" hidden="1" customWidth="1"/>
    <col min="5" max="5" width="8.42578125" customWidth="1"/>
    <col min="6" max="6" width="7.85546875" customWidth="1"/>
    <col min="7" max="7" width="7.7109375" customWidth="1"/>
    <col min="8" max="8" width="77.85546875" customWidth="1"/>
  </cols>
  <sheetData>
    <row r="1" spans="1:8" ht="18.75" thickBot="1" x14ac:dyDescent="0.3">
      <c r="A1" s="588" t="s">
        <v>143</v>
      </c>
      <c r="B1" s="589"/>
      <c r="C1" s="589"/>
      <c r="D1" s="589"/>
      <c r="E1" s="589"/>
      <c r="F1" s="589"/>
      <c r="G1" s="589"/>
      <c r="H1" s="590"/>
    </row>
    <row r="2" spans="1:8" ht="33" customHeight="1" thickBot="1" x14ac:dyDescent="0.3">
      <c r="A2" s="591" t="s">
        <v>327</v>
      </c>
      <c r="B2" s="592"/>
      <c r="C2" s="592"/>
      <c r="D2" s="592"/>
      <c r="E2" s="592"/>
      <c r="F2" s="592"/>
      <c r="G2" s="592"/>
      <c r="H2" s="593"/>
    </row>
    <row r="3" spans="1:8" ht="15.75" thickBot="1" x14ac:dyDescent="0.3">
      <c r="A3" s="594"/>
      <c r="B3" s="595"/>
      <c r="C3" s="595"/>
      <c r="D3" s="596"/>
      <c r="E3" s="133" t="s">
        <v>175</v>
      </c>
      <c r="F3" s="134"/>
      <c r="G3" s="134"/>
      <c r="H3" s="435" t="str">
        <f>Instructions!A5</f>
        <v>Version 8:  Revised 6/4/12</v>
      </c>
    </row>
    <row r="4" spans="1:8" ht="27" thickBot="1" x14ac:dyDescent="0.3">
      <c r="A4" s="597"/>
      <c r="B4" s="598"/>
      <c r="C4" s="598"/>
      <c r="D4" s="599"/>
      <c r="E4" s="135">
        <f>SUM(E7:E22,E29:E33,E40:E43,E46:E52,E56:E59,E61:E64)</f>
        <v>0</v>
      </c>
      <c r="F4" s="135">
        <f>SUM(F7:F22,F29:F33,F40:F43,F46:F52,F56:F59,F61:F64)</f>
        <v>0</v>
      </c>
      <c r="G4" s="135">
        <f>SUM(G7:G22,G29:G33,G40:G43,G46:G52,G56:G59,G61:G64)</f>
        <v>0</v>
      </c>
      <c r="H4" s="407" t="s">
        <v>155</v>
      </c>
    </row>
    <row r="5" spans="1:8" ht="26.25" thickBot="1" x14ac:dyDescent="0.3">
      <c r="A5" s="597"/>
      <c r="B5" s="598"/>
      <c r="C5" s="598"/>
      <c r="D5" s="599"/>
      <c r="E5" s="251" t="s">
        <v>177</v>
      </c>
      <c r="F5" s="252" t="s">
        <v>328</v>
      </c>
      <c r="G5" s="252" t="s">
        <v>168</v>
      </c>
      <c r="H5" s="408"/>
    </row>
    <row r="6" spans="1:8" ht="22.5" customHeight="1" x14ac:dyDescent="0.25">
      <c r="A6" s="600" t="s">
        <v>329</v>
      </c>
      <c r="B6" s="601"/>
      <c r="C6" s="601"/>
      <c r="D6" s="602"/>
      <c r="E6" s="136">
        <f>SUM(E7:E22)</f>
        <v>0</v>
      </c>
      <c r="F6" s="136">
        <f>SUM(F7:F22)</f>
        <v>0</v>
      </c>
      <c r="G6" s="136">
        <f>SUM(G7:G22)</f>
        <v>0</v>
      </c>
      <c r="H6" s="137" t="s">
        <v>191</v>
      </c>
    </row>
    <row r="7" spans="1:8" ht="15.75" customHeight="1" x14ac:dyDescent="0.25">
      <c r="A7" s="603"/>
      <c r="B7" s="604"/>
      <c r="C7" s="604"/>
      <c r="D7" s="605"/>
      <c r="E7" s="138">
        <f>Protection!F9</f>
        <v>0</v>
      </c>
      <c r="F7" s="139">
        <f>Protection!G9</f>
        <v>0</v>
      </c>
      <c r="G7" s="139">
        <f>Protection!H9</f>
        <v>0</v>
      </c>
      <c r="H7" s="253" t="s">
        <v>1</v>
      </c>
    </row>
    <row r="8" spans="1:8" ht="15.75" customHeight="1" x14ac:dyDescent="0.25">
      <c r="A8" s="603"/>
      <c r="B8" s="604"/>
      <c r="C8" s="604"/>
      <c r="D8" s="605"/>
      <c r="E8" s="138">
        <f>Protection!F12</f>
        <v>0</v>
      </c>
      <c r="F8" s="139">
        <f>Protection!G12</f>
        <v>0</v>
      </c>
      <c r="G8" s="139">
        <f>Protection!H12</f>
        <v>0</v>
      </c>
      <c r="H8" s="253" t="s">
        <v>207</v>
      </c>
    </row>
    <row r="9" spans="1:8" s="196" customFormat="1" ht="15.75" customHeight="1" x14ac:dyDescent="0.25">
      <c r="A9" s="603"/>
      <c r="B9" s="604"/>
      <c r="C9" s="604"/>
      <c r="D9" s="605"/>
      <c r="E9" s="138">
        <f>Protection!F15</f>
        <v>0</v>
      </c>
      <c r="F9" s="139">
        <f>Protection!G15</f>
        <v>0</v>
      </c>
      <c r="G9" s="139">
        <f>Protection!H15</f>
        <v>0</v>
      </c>
      <c r="H9" s="253" t="s">
        <v>199</v>
      </c>
    </row>
    <row r="10" spans="1:8" s="196" customFormat="1" ht="15" customHeight="1" x14ac:dyDescent="0.25">
      <c r="A10" s="603"/>
      <c r="B10" s="604"/>
      <c r="C10" s="604"/>
      <c r="D10" s="605"/>
      <c r="E10" s="138">
        <f>Protection!F18</f>
        <v>0</v>
      </c>
      <c r="F10" s="139">
        <f>Protection!G18</f>
        <v>0</v>
      </c>
      <c r="G10" s="139">
        <f>Protection!H18</f>
        <v>0</v>
      </c>
      <c r="H10" s="253" t="s">
        <v>98</v>
      </c>
    </row>
    <row r="11" spans="1:8" s="196" customFormat="1" ht="15" customHeight="1" x14ac:dyDescent="0.25">
      <c r="A11" s="603"/>
      <c r="B11" s="604"/>
      <c r="C11" s="604"/>
      <c r="D11" s="605"/>
      <c r="E11" s="138">
        <f>Protection!F22</f>
        <v>0</v>
      </c>
      <c r="F11" s="139">
        <f>Protection!G22</f>
        <v>0</v>
      </c>
      <c r="G11" s="139">
        <f>Protection!H22</f>
        <v>0</v>
      </c>
      <c r="H11" s="253" t="s">
        <v>3</v>
      </c>
    </row>
    <row r="12" spans="1:8" s="196" customFormat="1" ht="15.75" customHeight="1" x14ac:dyDescent="0.25">
      <c r="A12" s="603"/>
      <c r="B12" s="604"/>
      <c r="C12" s="604"/>
      <c r="D12" s="605"/>
      <c r="E12" s="138">
        <f>Protection!F28</f>
        <v>0</v>
      </c>
      <c r="F12" s="139">
        <f>Protection!G28</f>
        <v>0</v>
      </c>
      <c r="G12" s="139">
        <f>Protection!H28</f>
        <v>0</v>
      </c>
      <c r="H12" s="253" t="s">
        <v>6</v>
      </c>
    </row>
    <row r="13" spans="1:8" s="196" customFormat="1" ht="15" customHeight="1" x14ac:dyDescent="0.25">
      <c r="A13" s="603"/>
      <c r="B13" s="604"/>
      <c r="C13" s="604"/>
      <c r="D13" s="605"/>
      <c r="E13" s="138">
        <f>Protection!F35</f>
        <v>0</v>
      </c>
      <c r="F13" s="139">
        <f>Protection!G35</f>
        <v>0</v>
      </c>
      <c r="G13" s="139">
        <f>Protection!H35</f>
        <v>0</v>
      </c>
      <c r="H13" s="253" t="s">
        <v>8</v>
      </c>
    </row>
    <row r="14" spans="1:8" s="196" customFormat="1" ht="15.75" customHeight="1" x14ac:dyDescent="0.25">
      <c r="A14" s="603"/>
      <c r="B14" s="604"/>
      <c r="C14" s="604"/>
      <c r="D14" s="605"/>
      <c r="E14" s="138">
        <f>Protection!F39</f>
        <v>0</v>
      </c>
      <c r="F14" s="139">
        <f>Protection!G39</f>
        <v>0</v>
      </c>
      <c r="G14" s="139">
        <f>Protection!H39</f>
        <v>0</v>
      </c>
      <c r="H14" s="253" t="s">
        <v>200</v>
      </c>
    </row>
    <row r="15" spans="1:8" s="196" customFormat="1" ht="15" customHeight="1" x14ac:dyDescent="0.25">
      <c r="A15" s="603"/>
      <c r="B15" s="604"/>
      <c r="C15" s="604"/>
      <c r="D15" s="605"/>
      <c r="E15" s="138">
        <f>Protection!F43</f>
        <v>0</v>
      </c>
      <c r="F15" s="139">
        <f>Protection!G43</f>
        <v>0</v>
      </c>
      <c r="G15" s="139">
        <f>Protection!H43</f>
        <v>0</v>
      </c>
      <c r="H15" s="253" t="s">
        <v>11</v>
      </c>
    </row>
    <row r="16" spans="1:8" s="196" customFormat="1" ht="15.75" customHeight="1" x14ac:dyDescent="0.25">
      <c r="A16" s="603"/>
      <c r="B16" s="604"/>
      <c r="C16" s="604"/>
      <c r="D16" s="605"/>
      <c r="E16" s="138">
        <f>Protection!F48</f>
        <v>0</v>
      </c>
      <c r="F16" s="139">
        <f>Protection!G48</f>
        <v>0</v>
      </c>
      <c r="G16" s="139">
        <f>Protection!H48</f>
        <v>0</v>
      </c>
      <c r="H16" s="253" t="s">
        <v>13</v>
      </c>
    </row>
    <row r="17" spans="1:8" s="196" customFormat="1" ht="16.5" customHeight="1" x14ac:dyDescent="0.25">
      <c r="A17" s="603"/>
      <c r="B17" s="604"/>
      <c r="C17" s="604"/>
      <c r="D17" s="605"/>
      <c r="E17" s="138">
        <f>Protection!F53</f>
        <v>0</v>
      </c>
      <c r="F17" s="139">
        <f>Protection!G53</f>
        <v>0</v>
      </c>
      <c r="G17" s="139">
        <f>Protection!H53</f>
        <v>0</v>
      </c>
      <c r="H17" s="253" t="s">
        <v>15</v>
      </c>
    </row>
    <row r="18" spans="1:8" s="196" customFormat="1" ht="15" customHeight="1" x14ac:dyDescent="0.25">
      <c r="A18" s="603"/>
      <c r="B18" s="604"/>
      <c r="C18" s="604"/>
      <c r="D18" s="605"/>
      <c r="E18" s="138">
        <f>Protection!F56</f>
        <v>0</v>
      </c>
      <c r="F18" s="139">
        <f>Protection!G56</f>
        <v>0</v>
      </c>
      <c r="G18" s="139">
        <f>Protection!H56</f>
        <v>0</v>
      </c>
      <c r="H18" s="253" t="s">
        <v>17</v>
      </c>
    </row>
    <row r="19" spans="1:8" s="196" customFormat="1" ht="15.75" customHeight="1" x14ac:dyDescent="0.25">
      <c r="A19" s="603"/>
      <c r="B19" s="604"/>
      <c r="C19" s="604"/>
      <c r="D19" s="605"/>
      <c r="E19" s="138">
        <f>Protection!F61</f>
        <v>0</v>
      </c>
      <c r="F19" s="139">
        <f>Protection!G61</f>
        <v>0</v>
      </c>
      <c r="G19" s="139">
        <f>Protection!H61</f>
        <v>0</v>
      </c>
      <c r="H19" s="253" t="s">
        <v>19</v>
      </c>
    </row>
    <row r="20" spans="1:8" s="196" customFormat="1" ht="15" customHeight="1" x14ac:dyDescent="0.25">
      <c r="A20" s="603"/>
      <c r="B20" s="604"/>
      <c r="C20" s="604"/>
      <c r="D20" s="605"/>
      <c r="E20" s="138">
        <f>Protection!F64</f>
        <v>0</v>
      </c>
      <c r="F20" s="139">
        <f>Protection!G64</f>
        <v>0</v>
      </c>
      <c r="G20" s="139">
        <f>Protection!H64</f>
        <v>0</v>
      </c>
      <c r="H20" s="253" t="s">
        <v>21</v>
      </c>
    </row>
    <row r="21" spans="1:8" s="196" customFormat="1" ht="15" customHeight="1" x14ac:dyDescent="0.25">
      <c r="A21" s="603"/>
      <c r="B21" s="604"/>
      <c r="C21" s="604"/>
      <c r="D21" s="605"/>
      <c r="E21" s="138">
        <f>Protection!F67</f>
        <v>0</v>
      </c>
      <c r="F21" s="139">
        <f>Protection!G67</f>
        <v>0</v>
      </c>
      <c r="G21" s="139">
        <f>Protection!H67</f>
        <v>0</v>
      </c>
      <c r="H21" s="253" t="s">
        <v>23</v>
      </c>
    </row>
    <row r="22" spans="1:8" s="196" customFormat="1" ht="17.25" customHeight="1" thickBot="1" x14ac:dyDescent="0.3">
      <c r="A22" s="603"/>
      <c r="B22" s="604"/>
      <c r="C22" s="604"/>
      <c r="D22" s="605"/>
      <c r="E22" s="138">
        <f>Protection!F70</f>
        <v>0</v>
      </c>
      <c r="F22" s="139">
        <f>Protection!G70</f>
        <v>0</v>
      </c>
      <c r="G22" s="139">
        <f>Protection!H70</f>
        <v>0</v>
      </c>
      <c r="H22" s="253" t="s">
        <v>66</v>
      </c>
    </row>
    <row r="23" spans="1:8" ht="20.25" customHeight="1" x14ac:dyDescent="0.25">
      <c r="A23" s="603"/>
      <c r="B23" s="604"/>
      <c r="C23" s="604"/>
      <c r="D23" s="605"/>
      <c r="E23" s="136">
        <f>SUM(E29:E33)</f>
        <v>0</v>
      </c>
      <c r="F23" s="136">
        <f>SUM(F29:F33)</f>
        <v>0</v>
      </c>
      <c r="G23" s="136">
        <f>SUM(G29:G33)</f>
        <v>0</v>
      </c>
      <c r="H23" s="137" t="s">
        <v>415</v>
      </c>
    </row>
    <row r="24" spans="1:8" ht="15.75" customHeight="1" x14ac:dyDescent="0.25">
      <c r="A24" s="603"/>
      <c r="B24" s="604"/>
      <c r="C24" s="604"/>
      <c r="D24" s="605"/>
      <c r="E24" s="138">
        <f>Circulation!F9</f>
        <v>0</v>
      </c>
      <c r="F24" s="139">
        <f>Circulation!G9</f>
        <v>0</v>
      </c>
      <c r="G24" s="139">
        <f>Circulation!H9</f>
        <v>0</v>
      </c>
      <c r="H24" s="253" t="s">
        <v>25</v>
      </c>
    </row>
    <row r="25" spans="1:8" ht="15.75" customHeight="1" x14ac:dyDescent="0.25">
      <c r="A25" s="603"/>
      <c r="B25" s="604"/>
      <c r="C25" s="604"/>
      <c r="D25" s="605"/>
      <c r="E25" s="138">
        <f>Circulation!F16</f>
        <v>0</v>
      </c>
      <c r="F25" s="139">
        <f>Circulation!G16</f>
        <v>0</v>
      </c>
      <c r="G25" s="139">
        <f>Circulation!H16</f>
        <v>0</v>
      </c>
      <c r="H25" s="253" t="s">
        <v>27</v>
      </c>
    </row>
    <row r="26" spans="1:8" ht="16.5" customHeight="1" x14ac:dyDescent="0.25">
      <c r="A26" s="603"/>
      <c r="B26" s="604"/>
      <c r="C26" s="604"/>
      <c r="D26" s="605"/>
      <c r="E26" s="138">
        <f>Circulation!F20</f>
        <v>0</v>
      </c>
      <c r="F26" s="139">
        <f>Circulation!G20</f>
        <v>0</v>
      </c>
      <c r="G26" s="139">
        <f>Circulation!H20</f>
        <v>0</v>
      </c>
      <c r="H26" s="253" t="s">
        <v>29</v>
      </c>
    </row>
    <row r="27" spans="1:8" ht="17.25" customHeight="1" x14ac:dyDescent="0.25">
      <c r="A27" s="603"/>
      <c r="B27" s="604"/>
      <c r="C27" s="604"/>
      <c r="D27" s="605"/>
      <c r="E27" s="138">
        <f>Circulation!F24</f>
        <v>0</v>
      </c>
      <c r="F27" s="139">
        <f>Circulation!G24</f>
        <v>0</v>
      </c>
      <c r="G27" s="139">
        <f>Circulation!H24</f>
        <v>0</v>
      </c>
      <c r="H27" s="253" t="s">
        <v>31</v>
      </c>
    </row>
    <row r="28" spans="1:8" ht="15.75" customHeight="1" x14ac:dyDescent="0.25">
      <c r="A28" s="603"/>
      <c r="B28" s="604"/>
      <c r="C28" s="604"/>
      <c r="D28" s="605"/>
      <c r="E28" s="138">
        <f>Circulation!F28</f>
        <v>0</v>
      </c>
      <c r="F28" s="139">
        <f>Circulation!G28</f>
        <v>0</v>
      </c>
      <c r="G28" s="139">
        <f>Circulation!H28</f>
        <v>0</v>
      </c>
      <c r="H28" s="253" t="s">
        <v>33</v>
      </c>
    </row>
    <row r="29" spans="1:8" ht="16.5" customHeight="1" x14ac:dyDescent="0.25">
      <c r="A29" s="603"/>
      <c r="B29" s="604"/>
      <c r="C29" s="604"/>
      <c r="D29" s="605"/>
      <c r="E29" s="138">
        <f>Circulation!F34</f>
        <v>0</v>
      </c>
      <c r="F29" s="139">
        <f>Circulation!G34</f>
        <v>0</v>
      </c>
      <c r="G29" s="139">
        <f>Circulation!H34</f>
        <v>0</v>
      </c>
      <c r="H29" s="253" t="s">
        <v>35</v>
      </c>
    </row>
    <row r="30" spans="1:8" ht="15.75" customHeight="1" x14ac:dyDescent="0.25">
      <c r="A30" s="603"/>
      <c r="B30" s="604"/>
      <c r="C30" s="604"/>
      <c r="D30" s="605"/>
      <c r="E30" s="138">
        <f>Circulation!F39</f>
        <v>0</v>
      </c>
      <c r="F30" s="139">
        <f>Circulation!G39</f>
        <v>0</v>
      </c>
      <c r="G30" s="139">
        <f>Circulation!H39</f>
        <v>0</v>
      </c>
      <c r="H30" s="253" t="s">
        <v>37</v>
      </c>
    </row>
    <row r="31" spans="1:8" ht="15.75" customHeight="1" x14ac:dyDescent="0.25">
      <c r="A31" s="603"/>
      <c r="B31" s="604"/>
      <c r="C31" s="604"/>
      <c r="D31" s="605"/>
      <c r="E31" s="138">
        <f>Circulation!F42</f>
        <v>0</v>
      </c>
      <c r="F31" s="139">
        <f>Circulation!G42</f>
        <v>0</v>
      </c>
      <c r="G31" s="139">
        <f>Circulation!H42</f>
        <v>0</v>
      </c>
      <c r="H31" s="254" t="s">
        <v>39</v>
      </c>
    </row>
    <row r="32" spans="1:8" ht="17.25" customHeight="1" x14ac:dyDescent="0.25">
      <c r="A32" s="603"/>
      <c r="B32" s="604"/>
      <c r="C32" s="604"/>
      <c r="D32" s="605"/>
      <c r="E32" s="138">
        <f>Circulation!F45</f>
        <v>0</v>
      </c>
      <c r="F32" s="139">
        <f>Circulation!G45</f>
        <v>0</v>
      </c>
      <c r="G32" s="139">
        <f>Circulation!H45</f>
        <v>0</v>
      </c>
      <c r="H32" s="253" t="s">
        <v>221</v>
      </c>
    </row>
    <row r="33" spans="1:8" ht="15" customHeight="1" thickBot="1" x14ac:dyDescent="0.3">
      <c r="A33" s="603"/>
      <c r="B33" s="604"/>
      <c r="C33" s="604"/>
      <c r="D33" s="605"/>
      <c r="E33" s="138">
        <f>Circulation!F51</f>
        <v>0</v>
      </c>
      <c r="F33" s="139">
        <f>Circulation!G51</f>
        <v>0</v>
      </c>
      <c r="G33" s="139">
        <f>Circulation!H51</f>
        <v>0</v>
      </c>
      <c r="H33" s="253" t="s">
        <v>66</v>
      </c>
    </row>
    <row r="34" spans="1:8" ht="16.5" customHeight="1" x14ac:dyDescent="0.25">
      <c r="A34" s="603"/>
      <c r="B34" s="604"/>
      <c r="C34" s="604"/>
      <c r="D34" s="605"/>
      <c r="E34" s="136">
        <f>SUM(E35:E43)</f>
        <v>0</v>
      </c>
      <c r="F34" s="136">
        <f>SUM(F40:F43)</f>
        <v>0</v>
      </c>
      <c r="G34" s="136">
        <f>SUM(G35:G43)</f>
        <v>0</v>
      </c>
      <c r="H34" s="137" t="s">
        <v>192</v>
      </c>
    </row>
    <row r="35" spans="1:8" ht="15.75" customHeight="1" x14ac:dyDescent="0.25">
      <c r="A35" s="603"/>
      <c r="B35" s="604"/>
      <c r="C35" s="604"/>
      <c r="D35" s="605"/>
      <c r="E35" s="138">
        <f>Utilities!F9</f>
        <v>0</v>
      </c>
      <c r="F35" s="139">
        <f>Utilities!G9</f>
        <v>0</v>
      </c>
      <c r="G35" s="139">
        <f>Utilities!H9</f>
        <v>0</v>
      </c>
      <c r="H35" s="253" t="s">
        <v>50</v>
      </c>
    </row>
    <row r="36" spans="1:8" ht="15.75" customHeight="1" x14ac:dyDescent="0.25">
      <c r="A36" s="603"/>
      <c r="B36" s="604"/>
      <c r="C36" s="604"/>
      <c r="D36" s="605"/>
      <c r="E36" s="138">
        <f>Utilities!F15</f>
        <v>0</v>
      </c>
      <c r="F36" s="139">
        <f>Utilities!G15</f>
        <v>0</v>
      </c>
      <c r="G36" s="139">
        <f>Utilities!H15</f>
        <v>0</v>
      </c>
      <c r="H36" s="253" t="s">
        <v>99</v>
      </c>
    </row>
    <row r="37" spans="1:8" ht="15.75" customHeight="1" x14ac:dyDescent="0.25">
      <c r="A37" s="603"/>
      <c r="B37" s="604"/>
      <c r="C37" s="604"/>
      <c r="D37" s="605"/>
      <c r="E37" s="138">
        <f>Utilities!F18</f>
        <v>0</v>
      </c>
      <c r="F37" s="139">
        <f>Utilities!G18</f>
        <v>0</v>
      </c>
      <c r="G37" s="139">
        <f>Utilities!H18</f>
        <v>0</v>
      </c>
      <c r="H37" s="253" t="s">
        <v>96</v>
      </c>
    </row>
    <row r="38" spans="1:8" ht="15" customHeight="1" x14ac:dyDescent="0.25">
      <c r="A38" s="603"/>
      <c r="B38" s="604"/>
      <c r="C38" s="604"/>
      <c r="D38" s="605"/>
      <c r="E38" s="138">
        <f>Utilities!F21</f>
        <v>0</v>
      </c>
      <c r="F38" s="139">
        <f>Utilities!G21</f>
        <v>0</v>
      </c>
      <c r="G38" s="139">
        <f>Utilities!H21</f>
        <v>0</v>
      </c>
      <c r="H38" s="253" t="s">
        <v>97</v>
      </c>
    </row>
    <row r="39" spans="1:8" ht="15" customHeight="1" x14ac:dyDescent="0.25">
      <c r="A39" s="603"/>
      <c r="B39" s="604"/>
      <c r="C39" s="604"/>
      <c r="D39" s="605"/>
      <c r="E39" s="138">
        <f>Utilities!F24</f>
        <v>0</v>
      </c>
      <c r="F39" s="139">
        <f>Utilities!G24</f>
        <v>0</v>
      </c>
      <c r="G39" s="139">
        <f>Utilities!H24</f>
        <v>0</v>
      </c>
      <c r="H39" s="253" t="s">
        <v>102</v>
      </c>
    </row>
    <row r="40" spans="1:8" ht="16.5" customHeight="1" x14ac:dyDescent="0.25">
      <c r="A40" s="603"/>
      <c r="B40" s="604"/>
      <c r="C40" s="604"/>
      <c r="D40" s="605"/>
      <c r="E40" s="138">
        <f>Utilities!F32</f>
        <v>0</v>
      </c>
      <c r="F40" s="139">
        <f>Utilities!G32</f>
        <v>0</v>
      </c>
      <c r="G40" s="139">
        <f>Utilities!H32</f>
        <v>0</v>
      </c>
      <c r="H40" s="253" t="s">
        <v>45</v>
      </c>
    </row>
    <row r="41" spans="1:8" ht="13.5" customHeight="1" x14ac:dyDescent="0.25">
      <c r="A41" s="603"/>
      <c r="B41" s="604"/>
      <c r="C41" s="604"/>
      <c r="D41" s="605"/>
      <c r="E41" s="138">
        <f>Utilities!F35</f>
        <v>0</v>
      </c>
      <c r="F41" s="139">
        <f>Utilities!G35</f>
        <v>0</v>
      </c>
      <c r="G41" s="139">
        <f>Utilities!H35</f>
        <v>0</v>
      </c>
      <c r="H41" s="253" t="s">
        <v>47</v>
      </c>
    </row>
    <row r="42" spans="1:8" ht="14.25" customHeight="1" x14ac:dyDescent="0.25">
      <c r="A42" s="603"/>
      <c r="B42" s="604"/>
      <c r="C42" s="604"/>
      <c r="D42" s="605"/>
      <c r="E42" s="138">
        <f>Utilities!F38</f>
        <v>0</v>
      </c>
      <c r="F42" s="139">
        <f>Utilities!G38</f>
        <v>0</v>
      </c>
      <c r="G42" s="139">
        <f>Utilities!H38</f>
        <v>0</v>
      </c>
      <c r="H42" s="253" t="s">
        <v>49</v>
      </c>
    </row>
    <row r="43" spans="1:8" ht="15.75" customHeight="1" thickBot="1" x14ac:dyDescent="0.3">
      <c r="A43" s="606"/>
      <c r="B43" s="607"/>
      <c r="C43" s="607"/>
      <c r="D43" s="608"/>
      <c r="E43" s="140">
        <f>Utilities!F41</f>
        <v>0</v>
      </c>
      <c r="F43" s="141">
        <f>Utilities!G41</f>
        <v>0</v>
      </c>
      <c r="G43" s="141">
        <f>Utilities!H41</f>
        <v>0</v>
      </c>
      <c r="H43" s="255" t="s">
        <v>66</v>
      </c>
    </row>
    <row r="44" spans="1:8" ht="15" customHeight="1" thickBot="1" x14ac:dyDescent="0.3">
      <c r="A44" s="579" t="s">
        <v>329</v>
      </c>
      <c r="B44" s="580"/>
      <c r="C44" s="580"/>
      <c r="D44" s="581"/>
      <c r="E44" s="136">
        <f>SUM(E46:E52)</f>
        <v>0</v>
      </c>
      <c r="F44" s="216">
        <f>SUM(F46:F52)</f>
        <v>0</v>
      </c>
      <c r="G44" s="136">
        <f>SUM(G46:G52)</f>
        <v>0</v>
      </c>
      <c r="H44" s="259" t="s">
        <v>193</v>
      </c>
    </row>
    <row r="45" spans="1:8" ht="15.75" customHeight="1" x14ac:dyDescent="0.25">
      <c r="A45" s="582"/>
      <c r="B45" s="583"/>
      <c r="C45" s="583"/>
      <c r="D45" s="584"/>
      <c r="E45" s="138">
        <f>Amenities!F9</f>
        <v>0</v>
      </c>
      <c r="F45" s="217">
        <f>Amenities!G9</f>
        <v>0</v>
      </c>
      <c r="G45" s="256">
        <f>Amenities!H9</f>
        <v>0</v>
      </c>
      <c r="H45" s="260" t="s">
        <v>262</v>
      </c>
    </row>
    <row r="46" spans="1:8" ht="16.5" customHeight="1" x14ac:dyDescent="0.25">
      <c r="A46" s="582"/>
      <c r="B46" s="583"/>
      <c r="C46" s="583"/>
      <c r="D46" s="584"/>
      <c r="E46" s="138">
        <f>Amenities!F13</f>
        <v>0</v>
      </c>
      <c r="F46" s="217">
        <f>Amenities!G13</f>
        <v>0</v>
      </c>
      <c r="G46" s="256">
        <f>Amenities!H13</f>
        <v>0</v>
      </c>
      <c r="H46" s="253" t="s">
        <v>241</v>
      </c>
    </row>
    <row r="47" spans="1:8" ht="15" customHeight="1" x14ac:dyDescent="0.25">
      <c r="A47" s="582"/>
      <c r="B47" s="583"/>
      <c r="C47" s="583"/>
      <c r="D47" s="584"/>
      <c r="E47" s="138">
        <f>Amenities!F16</f>
        <v>0</v>
      </c>
      <c r="F47" s="217">
        <f>Amenities!G16</f>
        <v>0</v>
      </c>
      <c r="G47" s="256">
        <f>Amenities!H16</f>
        <v>0</v>
      </c>
      <c r="H47" s="253" t="s">
        <v>55</v>
      </c>
    </row>
    <row r="48" spans="1:8" ht="15" customHeight="1" x14ac:dyDescent="0.25">
      <c r="A48" s="582"/>
      <c r="B48" s="583"/>
      <c r="C48" s="583"/>
      <c r="D48" s="584"/>
      <c r="E48" s="138">
        <f>Amenities!F19</f>
        <v>0</v>
      </c>
      <c r="F48" s="217">
        <f>Amenities!G19</f>
        <v>0</v>
      </c>
      <c r="G48" s="256">
        <f>Amenities!H19</f>
        <v>0</v>
      </c>
      <c r="H48" s="253" t="s">
        <v>57</v>
      </c>
    </row>
    <row r="49" spans="1:8" ht="15" customHeight="1" x14ac:dyDescent="0.25">
      <c r="A49" s="582"/>
      <c r="B49" s="583"/>
      <c r="C49" s="583"/>
      <c r="D49" s="584"/>
      <c r="E49" s="138">
        <f>Amenities!F24</f>
        <v>0</v>
      </c>
      <c r="F49" s="217">
        <f>Amenities!G24</f>
        <v>0</v>
      </c>
      <c r="G49" s="256">
        <f>Amenities!H24</f>
        <v>0</v>
      </c>
      <c r="H49" s="253" t="s">
        <v>59</v>
      </c>
    </row>
    <row r="50" spans="1:8" ht="15.75" customHeight="1" x14ac:dyDescent="0.25">
      <c r="A50" s="582"/>
      <c r="B50" s="583"/>
      <c r="C50" s="583"/>
      <c r="D50" s="584"/>
      <c r="E50" s="138">
        <f>Amenities!F28</f>
        <v>0</v>
      </c>
      <c r="F50" s="217">
        <f>Amenities!G28</f>
        <v>0</v>
      </c>
      <c r="G50" s="256">
        <f>Amenities!H28</f>
        <v>0</v>
      </c>
      <c r="H50" s="253" t="s">
        <v>203</v>
      </c>
    </row>
    <row r="51" spans="1:8" ht="15" customHeight="1" x14ac:dyDescent="0.25">
      <c r="A51" s="582"/>
      <c r="B51" s="583"/>
      <c r="C51" s="583"/>
      <c r="D51" s="584"/>
      <c r="E51" s="138">
        <f>Amenities!F32</f>
        <v>0</v>
      </c>
      <c r="F51" s="217">
        <f>Amenities!G32</f>
        <v>0</v>
      </c>
      <c r="G51" s="256">
        <f>Amenities!H32</f>
        <v>0</v>
      </c>
      <c r="H51" s="253" t="s">
        <v>62</v>
      </c>
    </row>
    <row r="52" spans="1:8" ht="15.75" thickBot="1" x14ac:dyDescent="0.3">
      <c r="A52" s="582"/>
      <c r="B52" s="583"/>
      <c r="C52" s="583"/>
      <c r="D52" s="584"/>
      <c r="E52" s="140">
        <f>Amenities!F37</f>
        <v>0</v>
      </c>
      <c r="F52" s="217">
        <f>Amenities!G37</f>
        <v>0</v>
      </c>
      <c r="G52" s="256">
        <f>Amenities!H37</f>
        <v>0</v>
      </c>
      <c r="H52" s="261" t="s">
        <v>66</v>
      </c>
    </row>
    <row r="53" spans="1:8" ht="18" customHeight="1" x14ac:dyDescent="0.25">
      <c r="A53" s="582"/>
      <c r="B53" s="583"/>
      <c r="C53" s="583"/>
      <c r="D53" s="584"/>
      <c r="E53" s="136">
        <f>SUM(E56:E59)</f>
        <v>0</v>
      </c>
      <c r="F53" s="216">
        <f t="shared" ref="F53:G53" si="0">SUM(F56:F59)</f>
        <v>0</v>
      </c>
      <c r="G53" s="257">
        <f t="shared" si="0"/>
        <v>0</v>
      </c>
      <c r="H53" s="137" t="s">
        <v>194</v>
      </c>
    </row>
    <row r="54" spans="1:8" ht="15" customHeight="1" x14ac:dyDescent="0.25">
      <c r="A54" s="582"/>
      <c r="B54" s="583"/>
      <c r="C54" s="583"/>
      <c r="D54" s="584"/>
      <c r="E54" s="138">
        <f>'Covenants and Deed_Restrictions'!F9</f>
        <v>0</v>
      </c>
      <c r="F54" s="217">
        <f>'Covenants and Deed_Restrictions'!G9</f>
        <v>0</v>
      </c>
      <c r="G54" s="256">
        <f>'Covenants and Deed_Restrictions'!H9</f>
        <v>0</v>
      </c>
      <c r="H54" s="262" t="s">
        <v>70</v>
      </c>
    </row>
    <row r="55" spans="1:8" ht="15" customHeight="1" x14ac:dyDescent="0.25">
      <c r="A55" s="582"/>
      <c r="B55" s="583"/>
      <c r="C55" s="583"/>
      <c r="D55" s="584"/>
      <c r="E55" s="138">
        <f>'Covenants and Deed_Restrictions'!F16</f>
        <v>0</v>
      </c>
      <c r="F55" s="217">
        <f>'Covenants and Deed_Restrictions'!G16</f>
        <v>0</v>
      </c>
      <c r="G55" s="256">
        <f>'Covenants and Deed_Restrictions'!H16</f>
        <v>0</v>
      </c>
      <c r="H55" s="262" t="s">
        <v>4</v>
      </c>
    </row>
    <row r="56" spans="1:8" ht="15.75" customHeight="1" x14ac:dyDescent="0.25">
      <c r="A56" s="582"/>
      <c r="B56" s="583"/>
      <c r="C56" s="583"/>
      <c r="D56" s="584"/>
      <c r="E56" s="138">
        <f>'Covenants and Deed_Restrictions'!F20</f>
        <v>0</v>
      </c>
      <c r="F56" s="217">
        <f>'Covenants and Deed_Restrictions'!G20</f>
        <v>0</v>
      </c>
      <c r="G56" s="256">
        <f>'Covenants and Deed_Restrictions'!H20</f>
        <v>0</v>
      </c>
      <c r="H56" s="262" t="s">
        <v>248</v>
      </c>
    </row>
    <row r="57" spans="1:8" ht="14.25" customHeight="1" x14ac:dyDescent="0.25">
      <c r="A57" s="582"/>
      <c r="B57" s="583"/>
      <c r="C57" s="583"/>
      <c r="D57" s="584"/>
      <c r="E57" s="138">
        <f>'Covenants and Deed_Restrictions'!F23</f>
        <v>0</v>
      </c>
      <c r="F57" s="217">
        <f>'Covenants and Deed_Restrictions'!G23</f>
        <v>0</v>
      </c>
      <c r="G57" s="256">
        <f>'Covenants and Deed_Restrictions'!H23</f>
        <v>0</v>
      </c>
      <c r="H57" s="262" t="s">
        <v>100</v>
      </c>
    </row>
    <row r="58" spans="1:8" ht="15.75" customHeight="1" x14ac:dyDescent="0.25">
      <c r="A58" s="582"/>
      <c r="B58" s="583"/>
      <c r="C58" s="583"/>
      <c r="D58" s="584"/>
      <c r="E58" s="138">
        <f>'Covenants and Deed_Restrictions'!F26</f>
        <v>0</v>
      </c>
      <c r="F58" s="217">
        <f>'Covenants and Deed_Restrictions'!G26</f>
        <v>0</v>
      </c>
      <c r="G58" s="256">
        <f>'Covenants and Deed_Restrictions'!H26</f>
        <v>0</v>
      </c>
      <c r="H58" s="262" t="s">
        <v>72</v>
      </c>
    </row>
    <row r="59" spans="1:8" ht="14.25" customHeight="1" thickBot="1" x14ac:dyDescent="0.3">
      <c r="A59" s="582"/>
      <c r="B59" s="583"/>
      <c r="C59" s="583"/>
      <c r="D59" s="584"/>
      <c r="E59" s="138">
        <f>'Covenants and Deed_Restrictions'!F30</f>
        <v>0</v>
      </c>
      <c r="F59" s="217">
        <f>'Covenants and Deed_Restrictions'!G30</f>
        <v>0</v>
      </c>
      <c r="G59" s="256">
        <f>'Covenants and Deed_Restrictions'!H30</f>
        <v>0</v>
      </c>
      <c r="H59" s="263" t="s">
        <v>66</v>
      </c>
    </row>
    <row r="60" spans="1:8" ht="15.75" customHeight="1" x14ac:dyDescent="0.25">
      <c r="A60" s="582"/>
      <c r="B60" s="583"/>
      <c r="C60" s="583"/>
      <c r="D60" s="584"/>
      <c r="E60" s="136">
        <f>SUM(E62:E64)</f>
        <v>0</v>
      </c>
      <c r="F60" s="216">
        <f t="shared" ref="F60:G60" si="1">SUM(F62:F64)</f>
        <v>0</v>
      </c>
      <c r="G60" s="257">
        <f t="shared" si="1"/>
        <v>0</v>
      </c>
      <c r="H60" s="137" t="s">
        <v>416</v>
      </c>
    </row>
    <row r="61" spans="1:8" ht="15.75" customHeight="1" x14ac:dyDescent="0.25">
      <c r="A61" s="582"/>
      <c r="B61" s="583"/>
      <c r="C61" s="583"/>
      <c r="D61" s="584"/>
      <c r="E61" s="138">
        <f>Education!F9</f>
        <v>0</v>
      </c>
      <c r="F61" s="217">
        <f>Education!G9</f>
        <v>0</v>
      </c>
      <c r="G61" s="256">
        <f>Education!H9</f>
        <v>0</v>
      </c>
      <c r="H61" s="253" t="s">
        <v>75</v>
      </c>
    </row>
    <row r="62" spans="1:8" ht="14.25" customHeight="1" x14ac:dyDescent="0.25">
      <c r="A62" s="582"/>
      <c r="B62" s="583"/>
      <c r="C62" s="583"/>
      <c r="D62" s="584"/>
      <c r="E62" s="138">
        <f>Education!F14</f>
        <v>0</v>
      </c>
      <c r="F62" s="217">
        <f>Education!G14</f>
        <v>0</v>
      </c>
      <c r="G62" s="256">
        <f>Education!H14</f>
        <v>0</v>
      </c>
      <c r="H62" s="253" t="s">
        <v>77</v>
      </c>
    </row>
    <row r="63" spans="1:8" x14ac:dyDescent="0.25">
      <c r="A63" s="582"/>
      <c r="B63" s="583"/>
      <c r="C63" s="583"/>
      <c r="D63" s="584"/>
      <c r="E63" s="138">
        <f>Education!F17</f>
        <v>0</v>
      </c>
      <c r="F63" s="217">
        <f>Education!G17</f>
        <v>0</v>
      </c>
      <c r="G63" s="256">
        <f>Education!H17</f>
        <v>0</v>
      </c>
      <c r="H63" s="253" t="s">
        <v>79</v>
      </c>
    </row>
    <row r="64" spans="1:8" ht="14.25" customHeight="1" x14ac:dyDescent="0.25">
      <c r="A64" s="582"/>
      <c r="B64" s="583"/>
      <c r="C64" s="583"/>
      <c r="D64" s="584"/>
      <c r="E64" s="138">
        <f>Education!F20</f>
        <v>0</v>
      </c>
      <c r="F64" s="217">
        <f>Education!G20</f>
        <v>0</v>
      </c>
      <c r="G64" s="256">
        <f>Education!H20</f>
        <v>0</v>
      </c>
      <c r="H64" s="253" t="s">
        <v>81</v>
      </c>
    </row>
    <row r="65" spans="1:8" x14ac:dyDescent="0.25">
      <c r="A65" s="582"/>
      <c r="B65" s="583"/>
      <c r="C65" s="583"/>
      <c r="D65" s="584"/>
      <c r="E65" s="138">
        <f>Education!F23</f>
        <v>0</v>
      </c>
      <c r="F65" s="217">
        <f>Education!G23</f>
        <v>0</v>
      </c>
      <c r="G65" s="256">
        <f>Education!H23</f>
        <v>0</v>
      </c>
      <c r="H65" s="253" t="s">
        <v>83</v>
      </c>
    </row>
    <row r="66" spans="1:8" x14ac:dyDescent="0.25">
      <c r="A66" s="582"/>
      <c r="B66" s="583"/>
      <c r="C66" s="583"/>
      <c r="D66" s="584"/>
      <c r="E66" s="138">
        <f>Education!F27</f>
        <v>0</v>
      </c>
      <c r="F66" s="217">
        <f>Education!G27</f>
        <v>0</v>
      </c>
      <c r="G66" s="256">
        <f>Education!H27</f>
        <v>0</v>
      </c>
      <c r="H66" s="253" t="s">
        <v>85</v>
      </c>
    </row>
    <row r="67" spans="1:8" x14ac:dyDescent="0.25">
      <c r="A67" s="582"/>
      <c r="B67" s="583"/>
      <c r="C67" s="583"/>
      <c r="D67" s="584"/>
      <c r="E67" s="138">
        <f>Education!F30</f>
        <v>0</v>
      </c>
      <c r="F67" s="217">
        <f>Education!G30</f>
        <v>0</v>
      </c>
      <c r="G67" s="256">
        <f>Education!H30</f>
        <v>0</v>
      </c>
      <c r="H67" s="253" t="s">
        <v>101</v>
      </c>
    </row>
    <row r="68" spans="1:8" x14ac:dyDescent="0.25">
      <c r="A68" s="582"/>
      <c r="B68" s="583"/>
      <c r="C68" s="583"/>
      <c r="D68" s="584"/>
      <c r="E68" s="138">
        <f>Education!F39</f>
        <v>0</v>
      </c>
      <c r="F68" s="217">
        <f>Education!G39</f>
        <v>0</v>
      </c>
      <c r="G68" s="256">
        <f>Education!H39</f>
        <v>0</v>
      </c>
      <c r="H68" s="253" t="s">
        <v>253</v>
      </c>
    </row>
    <row r="69" spans="1:8" x14ac:dyDescent="0.25">
      <c r="A69" s="582"/>
      <c r="B69" s="583"/>
      <c r="C69" s="583"/>
      <c r="D69" s="584"/>
      <c r="E69" s="138">
        <f>Education!F44</f>
        <v>0</v>
      </c>
      <c r="F69" s="217">
        <f>Education!G44</f>
        <v>0</v>
      </c>
      <c r="G69" s="256">
        <f>Education!H44</f>
        <v>0</v>
      </c>
      <c r="H69" s="253" t="s">
        <v>89</v>
      </c>
    </row>
    <row r="70" spans="1:8" ht="15.75" thickBot="1" x14ac:dyDescent="0.3">
      <c r="A70" s="585"/>
      <c r="B70" s="586"/>
      <c r="C70" s="586"/>
      <c r="D70" s="587"/>
      <c r="E70" s="140">
        <f>Education!F50</f>
        <v>0</v>
      </c>
      <c r="F70" s="218">
        <f>Education!G50</f>
        <v>0</v>
      </c>
      <c r="G70" s="258">
        <f>Education!H50</f>
        <v>0</v>
      </c>
      <c r="H70" s="255" t="s">
        <v>66</v>
      </c>
    </row>
  </sheetData>
  <sheetProtection password="E873" sheet="1" objects="1" scenarios="1"/>
  <mergeCells count="5">
    <mergeCell ref="A44:D70"/>
    <mergeCell ref="A1:H1"/>
    <mergeCell ref="A2:H2"/>
    <mergeCell ref="A3:D5"/>
    <mergeCell ref="A6:D43"/>
  </mergeCells>
  <printOptions horizontalCentered="1"/>
  <pageMargins left="0.67" right="0.7" top="0.75" bottom="0.75" header="0.3" footer="0.3"/>
  <pageSetup scale="85" orientation="portrait" r:id="rId1"/>
  <headerFooter>
    <oddFooter>&amp;LFGBC Development Certification&amp;C&amp;G&amp;R&amp;P of &amp;N</oddFooter>
  </headerFooter>
  <rowBreaks count="1" manualBreakCount="1">
    <brk id="43" max="7"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79"/>
  <sheetViews>
    <sheetView zoomScaleNormal="100" zoomScaleSheetLayoutView="100" workbookViewId="0">
      <selection activeCell="A77" sqref="A77:L77"/>
    </sheetView>
  </sheetViews>
  <sheetFormatPr defaultRowHeight="15" x14ac:dyDescent="0.25"/>
  <cols>
    <col min="4" max="5" width="9.140625" style="329" hidden="1" customWidth="1"/>
    <col min="6" max="6" width="9.140625" customWidth="1"/>
    <col min="8" max="8" width="9.28515625" customWidth="1"/>
    <col min="9" max="9" width="9.140625" hidden="1" customWidth="1"/>
    <col min="10" max="10" width="14.42578125" hidden="1" customWidth="1"/>
    <col min="11" max="11" width="10.28515625" customWidth="1"/>
    <col min="12" max="12" width="79.140625" customWidth="1"/>
    <col min="18" max="18" width="9.140625" customWidth="1"/>
    <col min="19" max="19" width="25" customWidth="1"/>
    <col min="20" max="20" width="10.85546875" bestFit="1" customWidth="1"/>
  </cols>
  <sheetData>
    <row r="1" spans="1:19" ht="19.5" customHeight="1" thickBot="1" x14ac:dyDescent="0.3">
      <c r="A1" s="678" t="s">
        <v>422</v>
      </c>
      <c r="B1" s="678"/>
      <c r="C1" s="678"/>
      <c r="D1" s="678"/>
      <c r="E1" s="678"/>
      <c r="F1" s="678"/>
      <c r="G1" s="678"/>
      <c r="H1" s="678"/>
      <c r="I1" s="678"/>
      <c r="J1" s="678"/>
      <c r="K1" s="678"/>
      <c r="L1" s="678"/>
    </row>
    <row r="2" spans="1:19" ht="15.75" customHeight="1" x14ac:dyDescent="0.25">
      <c r="A2" s="679" t="s">
        <v>215</v>
      </c>
      <c r="B2" s="680"/>
      <c r="C2" s="680"/>
      <c r="D2" s="680"/>
      <c r="E2" s="680"/>
      <c r="F2" s="680"/>
      <c r="G2" s="680"/>
      <c r="H2" s="680"/>
      <c r="I2" s="680"/>
      <c r="J2" s="680"/>
      <c r="K2" s="680"/>
      <c r="L2" s="681"/>
    </row>
    <row r="3" spans="1:19" ht="48.75" customHeight="1" thickBot="1" x14ac:dyDescent="0.3">
      <c r="A3" s="682" t="s">
        <v>476</v>
      </c>
      <c r="B3" s="683"/>
      <c r="C3" s="683"/>
      <c r="D3" s="683"/>
      <c r="E3" s="683"/>
      <c r="F3" s="683"/>
      <c r="G3" s="683"/>
      <c r="H3" s="683"/>
      <c r="I3" s="683"/>
      <c r="J3" s="683"/>
      <c r="K3" s="683"/>
      <c r="L3" s="684"/>
    </row>
    <row r="4" spans="1:19" ht="15" customHeight="1" thickBot="1" x14ac:dyDescent="0.3">
      <c r="A4" s="669" t="s">
        <v>154</v>
      </c>
      <c r="B4" s="670"/>
      <c r="C4" s="670"/>
      <c r="D4" s="325"/>
      <c r="E4" s="325"/>
      <c r="F4" s="671" t="s">
        <v>175</v>
      </c>
      <c r="G4" s="671"/>
      <c r="H4" s="671"/>
      <c r="I4" s="694" t="s">
        <v>182</v>
      </c>
      <c r="J4" s="695"/>
      <c r="K4" s="611" t="str">
        <f>Instructions!A5</f>
        <v>Version 8:  Revised 6/4/12</v>
      </c>
      <c r="L4" s="612"/>
      <c r="M4" s="723" t="s">
        <v>91</v>
      </c>
      <c r="N4" s="724"/>
      <c r="O4" s="724"/>
      <c r="P4" s="724"/>
      <c r="Q4" s="724"/>
      <c r="R4" s="724"/>
      <c r="S4" s="725"/>
    </row>
    <row r="5" spans="1:19" ht="24" x14ac:dyDescent="0.25">
      <c r="A5" s="672"/>
      <c r="B5" s="76" t="s">
        <v>158</v>
      </c>
      <c r="C5" s="77" t="s">
        <v>159</v>
      </c>
      <c r="D5" s="77"/>
      <c r="E5" s="77"/>
      <c r="F5" s="78" t="s">
        <v>177</v>
      </c>
      <c r="G5" s="78" t="s">
        <v>178</v>
      </c>
      <c r="H5" s="78" t="s">
        <v>168</v>
      </c>
      <c r="I5" s="696"/>
      <c r="J5" s="697"/>
      <c r="K5" s="609" t="s">
        <v>176</v>
      </c>
      <c r="L5" s="610"/>
      <c r="M5" s="726"/>
      <c r="N5" s="727"/>
      <c r="O5" s="727"/>
      <c r="P5" s="727"/>
      <c r="Q5" s="727"/>
      <c r="R5" s="727"/>
      <c r="S5" s="728"/>
    </row>
    <row r="6" spans="1:19" ht="16.5" thickBot="1" x14ac:dyDescent="0.3">
      <c r="A6" s="673"/>
      <c r="B6" s="79">
        <f>B8+B11+B14+B17+B21+B27+B34+B38+B42+B47+B52+B55+B60+B63+B66+B69</f>
        <v>85</v>
      </c>
      <c r="C6" s="79">
        <f>MIN(C8+C11+C14+C17+C21+C27+C34+C38+C42+C47+C52+C55+C60+C63+C66+C69,C7)</f>
        <v>0</v>
      </c>
      <c r="D6" s="80"/>
      <c r="E6" s="80"/>
      <c r="F6" s="81">
        <f>SUM(F8,F17,F27,F38)</f>
        <v>0</v>
      </c>
      <c r="G6" s="81">
        <f>SUM(G8,G17,G27,G38)</f>
        <v>0</v>
      </c>
      <c r="H6" s="81">
        <f>SUM(H8,H17,H27,H38)</f>
        <v>0</v>
      </c>
      <c r="I6" s="698"/>
      <c r="J6" s="699"/>
      <c r="K6" s="613"/>
      <c r="L6" s="614"/>
      <c r="M6" s="729"/>
      <c r="N6" s="721"/>
      <c r="O6" s="721"/>
      <c r="P6" s="721"/>
      <c r="Q6" s="721"/>
      <c r="R6" s="721"/>
      <c r="S6" s="730"/>
    </row>
    <row r="7" spans="1:19" ht="21.75" customHeight="1" thickBot="1" x14ac:dyDescent="0.3">
      <c r="A7" s="82"/>
      <c r="B7" s="83"/>
      <c r="C7" s="354">
        <f>ROUND(B6*0.8,0)</f>
        <v>68</v>
      </c>
      <c r="D7" s="84"/>
      <c r="E7" s="84"/>
      <c r="F7" s="676" t="s">
        <v>489</v>
      </c>
      <c r="G7" s="676"/>
      <c r="H7" s="677"/>
      <c r="I7" s="685" t="s">
        <v>230</v>
      </c>
      <c r="J7" s="686"/>
      <c r="K7" s="686"/>
      <c r="L7" s="687"/>
      <c r="M7" s="731"/>
      <c r="N7" s="722"/>
      <c r="O7" s="722"/>
      <c r="P7" s="722"/>
      <c r="Q7" s="722"/>
      <c r="R7" s="722"/>
      <c r="S7" s="732"/>
    </row>
    <row r="8" spans="1:19" ht="15" customHeight="1" thickBot="1" x14ac:dyDescent="0.3">
      <c r="A8" s="85" t="s">
        <v>0</v>
      </c>
      <c r="B8" s="86">
        <v>10</v>
      </c>
      <c r="C8" s="87">
        <f>SUM(C9:C9)</f>
        <v>0</v>
      </c>
      <c r="D8" s="87"/>
      <c r="E8" s="87"/>
      <c r="F8" s="88">
        <f>SUM(F9:F9)</f>
        <v>0</v>
      </c>
      <c r="G8" s="88">
        <f>SUM(G9:G9)</f>
        <v>0</v>
      </c>
      <c r="H8" s="88">
        <f>SUM(H9:H9)</f>
        <v>0</v>
      </c>
      <c r="I8" s="688" t="s">
        <v>1</v>
      </c>
      <c r="J8" s="689"/>
      <c r="K8" s="690"/>
      <c r="L8" s="691"/>
      <c r="M8" s="182"/>
      <c r="N8" s="182"/>
      <c r="O8" s="182"/>
      <c r="P8" s="182"/>
      <c r="Q8" s="182"/>
      <c r="R8" s="143"/>
      <c r="S8" s="143"/>
    </row>
    <row r="9" spans="1:19" ht="18" customHeight="1" x14ac:dyDescent="0.25">
      <c r="A9" s="108"/>
      <c r="B9" s="109">
        <v>10</v>
      </c>
      <c r="C9" s="363">
        <f>IF(K10&lt;&gt;"",TRUNC(K10/10,0),0)</f>
        <v>0</v>
      </c>
      <c r="D9" s="300"/>
      <c r="E9" s="300"/>
      <c r="F9" s="110"/>
      <c r="G9" s="110"/>
      <c r="H9" s="110"/>
      <c r="I9" s="692"/>
      <c r="J9" s="693"/>
      <c r="K9" s="700" t="s">
        <v>216</v>
      </c>
      <c r="L9" s="701"/>
      <c r="M9" s="626"/>
      <c r="N9" s="627"/>
      <c r="O9" s="627"/>
      <c r="P9" s="627"/>
      <c r="Q9" s="627"/>
      <c r="R9" s="627"/>
      <c r="S9" s="628"/>
    </row>
    <row r="10" spans="1:19" s="123" customFormat="1" ht="15" customHeight="1" thickBot="1" x14ac:dyDescent="0.3">
      <c r="A10" s="619"/>
      <c r="B10" s="620"/>
      <c r="C10" s="620"/>
      <c r="D10" s="620"/>
      <c r="E10" s="620"/>
      <c r="F10" s="620"/>
      <c r="G10" s="620"/>
      <c r="H10" s="620"/>
      <c r="I10" s="620"/>
      <c r="J10" s="622"/>
      <c r="K10" s="355"/>
      <c r="L10" s="268" t="s">
        <v>167</v>
      </c>
      <c r="M10" s="632"/>
      <c r="N10" s="633"/>
      <c r="O10" s="633"/>
      <c r="P10" s="633"/>
      <c r="Q10" s="633"/>
      <c r="R10" s="633"/>
      <c r="S10" s="634"/>
    </row>
    <row r="11" spans="1:19" ht="15" customHeight="1" thickBot="1" x14ac:dyDescent="0.3">
      <c r="A11" s="85" t="s">
        <v>2</v>
      </c>
      <c r="B11" s="86">
        <v>5</v>
      </c>
      <c r="C11" s="87">
        <f>SUM(C12:C12)</f>
        <v>0</v>
      </c>
      <c r="D11" s="87"/>
      <c r="E11" s="87"/>
      <c r="F11" s="88">
        <f>SUM(F12:F12)</f>
        <v>0</v>
      </c>
      <c r="G11" s="88">
        <f>SUM(G12:G12)</f>
        <v>0</v>
      </c>
      <c r="H11" s="88">
        <f>SUM(H12:H12)</f>
        <v>0</v>
      </c>
      <c r="I11" s="702" t="s">
        <v>207</v>
      </c>
      <c r="J11" s="642"/>
      <c r="K11" s="703"/>
      <c r="L11" s="704"/>
      <c r="M11" s="182"/>
      <c r="N11" s="182"/>
      <c r="O11" s="182"/>
      <c r="P11" s="182"/>
      <c r="Q11" s="182"/>
      <c r="R11" s="182"/>
      <c r="S11" s="182"/>
    </row>
    <row r="12" spans="1:19" ht="27" customHeight="1" x14ac:dyDescent="0.25">
      <c r="A12" s="89"/>
      <c r="B12" s="90">
        <v>5</v>
      </c>
      <c r="C12" s="363">
        <f>IF(K13&lt;&gt;"",IF(K13&lt;=100,TRUNC(K13/20,0),"ERROR"),0)</f>
        <v>0</v>
      </c>
      <c r="D12" s="301"/>
      <c r="E12" s="301"/>
      <c r="F12" s="91"/>
      <c r="G12" s="91"/>
      <c r="H12" s="91"/>
      <c r="I12" s="710"/>
      <c r="J12" s="711"/>
      <c r="K12" s="647" t="s">
        <v>208</v>
      </c>
      <c r="L12" s="648"/>
      <c r="M12" s="626"/>
      <c r="N12" s="627"/>
      <c r="O12" s="627"/>
      <c r="P12" s="627"/>
      <c r="Q12" s="627"/>
      <c r="R12" s="627"/>
      <c r="S12" s="628"/>
    </row>
    <row r="13" spans="1:19" s="123" customFormat="1" ht="15.75" customHeight="1" thickBot="1" x14ac:dyDescent="0.3">
      <c r="A13" s="713"/>
      <c r="B13" s="714"/>
      <c r="C13" s="714"/>
      <c r="D13" s="714"/>
      <c r="E13" s="714"/>
      <c r="F13" s="714"/>
      <c r="G13" s="714"/>
      <c r="H13" s="663"/>
      <c r="I13" s="715"/>
      <c r="J13" s="213"/>
      <c r="K13" s="356"/>
      <c r="L13" s="265" t="s">
        <v>330</v>
      </c>
      <c r="M13" s="632"/>
      <c r="N13" s="633"/>
      <c r="O13" s="633"/>
      <c r="P13" s="633"/>
      <c r="Q13" s="633"/>
      <c r="R13" s="633"/>
      <c r="S13" s="634"/>
    </row>
    <row r="14" spans="1:19" ht="15.75" customHeight="1" x14ac:dyDescent="0.25">
      <c r="A14" s="85" t="s">
        <v>196</v>
      </c>
      <c r="B14" s="86">
        <v>5</v>
      </c>
      <c r="C14" s="87">
        <f>SUM(C15:C15)</f>
        <v>0</v>
      </c>
      <c r="D14" s="87"/>
      <c r="E14" s="87"/>
      <c r="F14" s="88">
        <f>SUM(F15:F15)</f>
        <v>0</v>
      </c>
      <c r="G14" s="88">
        <f>SUM(G15:G15)</f>
        <v>0</v>
      </c>
      <c r="H14" s="88">
        <f>SUM(H15:H15)</f>
        <v>0</v>
      </c>
      <c r="I14" s="702" t="s">
        <v>199</v>
      </c>
      <c r="J14" s="642"/>
      <c r="K14" s="642"/>
      <c r="L14" s="658"/>
      <c r="M14" s="153"/>
      <c r="N14" s="153"/>
      <c r="O14" s="153"/>
      <c r="P14" s="153"/>
      <c r="Q14" s="153"/>
      <c r="R14" s="153"/>
      <c r="S14" s="153"/>
    </row>
    <row r="15" spans="1:19" ht="28.5" customHeight="1" x14ac:dyDescent="0.25">
      <c r="A15" s="305"/>
      <c r="B15" s="90">
        <v>5</v>
      </c>
      <c r="C15" s="363">
        <f>IF(K16&lt;&gt;"",TRUNC(K16/20,0),0)</f>
        <v>0</v>
      </c>
      <c r="D15" s="300"/>
      <c r="E15" s="300"/>
      <c r="F15" s="91"/>
      <c r="G15" s="91"/>
      <c r="H15" s="91"/>
      <c r="I15" s="667"/>
      <c r="J15" s="705"/>
      <c r="K15" s="667" t="s">
        <v>209</v>
      </c>
      <c r="L15" s="668"/>
      <c r="M15" s="733"/>
      <c r="N15" s="733"/>
      <c r="O15" s="733"/>
      <c r="P15" s="733"/>
      <c r="Q15" s="733"/>
      <c r="R15" s="733"/>
      <c r="S15" s="734"/>
    </row>
    <row r="16" spans="1:19" s="285" customFormat="1" ht="18" customHeight="1" thickBot="1" x14ac:dyDescent="0.3">
      <c r="A16" s="718"/>
      <c r="B16" s="719"/>
      <c r="C16" s="719"/>
      <c r="D16" s="719"/>
      <c r="E16" s="719"/>
      <c r="F16" s="719"/>
      <c r="G16" s="719"/>
      <c r="H16" s="719"/>
      <c r="I16" s="286"/>
      <c r="J16" s="284"/>
      <c r="K16" s="357"/>
      <c r="L16" s="282" t="s">
        <v>441</v>
      </c>
      <c r="M16" s="633"/>
      <c r="N16" s="633"/>
      <c r="O16" s="633"/>
      <c r="P16" s="633"/>
      <c r="Q16" s="633"/>
      <c r="R16" s="633"/>
      <c r="S16" s="634"/>
    </row>
    <row r="17" spans="1:19" ht="15.75" thickBot="1" x14ac:dyDescent="0.3">
      <c r="A17" s="85" t="s">
        <v>5</v>
      </c>
      <c r="B17" s="86">
        <v>2</v>
      </c>
      <c r="C17" s="87">
        <f>SUM(C18:C18)</f>
        <v>0</v>
      </c>
      <c r="D17" s="87"/>
      <c r="E17" s="87"/>
      <c r="F17" s="88">
        <f>SUM(F18:F18)</f>
        <v>0</v>
      </c>
      <c r="G17" s="88">
        <f>SUM(G18:G18)</f>
        <v>0</v>
      </c>
      <c r="H17" s="189">
        <f>SUM(H18:H18)</f>
        <v>0</v>
      </c>
      <c r="I17" s="706" t="s">
        <v>98</v>
      </c>
      <c r="J17" s="707"/>
      <c r="K17" s="708"/>
      <c r="L17" s="709"/>
      <c r="M17" s="153"/>
      <c r="N17" s="153"/>
      <c r="O17" s="153"/>
      <c r="P17" s="153"/>
      <c r="Q17" s="153"/>
      <c r="R17" s="153"/>
      <c r="S17" s="155"/>
    </row>
    <row r="18" spans="1:19" ht="41.25" customHeight="1" thickBot="1" x14ac:dyDescent="0.3">
      <c r="A18" s="89"/>
      <c r="B18" s="90">
        <v>2</v>
      </c>
      <c r="C18" s="363">
        <f>IF(E18=0,0,E18)</f>
        <v>0</v>
      </c>
      <c r="D18" s="306"/>
      <c r="E18" s="306">
        <f>IF(K19="Yes",1,0)+IF(K20="Yes",1,0)</f>
        <v>0</v>
      </c>
      <c r="F18" s="91"/>
      <c r="G18" s="91"/>
      <c r="H18" s="91"/>
      <c r="I18" s="645"/>
      <c r="J18" s="645"/>
      <c r="K18" s="716" t="s">
        <v>210</v>
      </c>
      <c r="L18" s="717"/>
      <c r="M18" s="720"/>
      <c r="N18" s="720"/>
      <c r="O18" s="720"/>
      <c r="P18" s="720"/>
      <c r="Q18" s="720"/>
      <c r="R18" s="720"/>
      <c r="S18" s="720"/>
    </row>
    <row r="19" spans="1:19" s="285" customFormat="1" ht="15.75" customHeight="1" x14ac:dyDescent="0.25">
      <c r="A19" s="615"/>
      <c r="B19" s="616"/>
      <c r="C19" s="616"/>
      <c r="D19" s="616"/>
      <c r="E19" s="616"/>
      <c r="F19" s="616"/>
      <c r="G19" s="616"/>
      <c r="H19" s="666"/>
      <c r="I19" s="303"/>
      <c r="J19" s="304"/>
      <c r="K19" s="357"/>
      <c r="L19" s="282" t="s">
        <v>442</v>
      </c>
      <c r="M19" s="721"/>
      <c r="N19" s="721"/>
      <c r="O19" s="721"/>
      <c r="P19" s="721"/>
      <c r="Q19" s="721"/>
      <c r="R19" s="721"/>
      <c r="S19" s="721"/>
    </row>
    <row r="20" spans="1:19" s="285" customFormat="1" ht="25.5" customHeight="1" thickBot="1" x14ac:dyDescent="0.3">
      <c r="A20" s="619"/>
      <c r="B20" s="620"/>
      <c r="C20" s="620"/>
      <c r="D20" s="620"/>
      <c r="E20" s="620"/>
      <c r="F20" s="620"/>
      <c r="G20" s="620"/>
      <c r="H20" s="622"/>
      <c r="I20" s="283"/>
      <c r="J20" s="286"/>
      <c r="K20" s="357"/>
      <c r="L20" s="282" t="s">
        <v>443</v>
      </c>
      <c r="M20" s="722"/>
      <c r="N20" s="722"/>
      <c r="O20" s="722"/>
      <c r="P20" s="722"/>
      <c r="Q20" s="722"/>
      <c r="R20" s="722"/>
      <c r="S20" s="722"/>
    </row>
    <row r="21" spans="1:19" ht="15" customHeight="1" thickBot="1" x14ac:dyDescent="0.3">
      <c r="A21" s="85" t="s">
        <v>7</v>
      </c>
      <c r="B21" s="86">
        <v>30</v>
      </c>
      <c r="C21" s="87">
        <f t="shared" ref="C21:H21" si="0">SUM(C22:C22)</f>
        <v>0</v>
      </c>
      <c r="D21" s="87"/>
      <c r="E21" s="87"/>
      <c r="F21" s="88">
        <f t="shared" si="0"/>
        <v>0</v>
      </c>
      <c r="G21" s="88">
        <f t="shared" si="0"/>
        <v>0</v>
      </c>
      <c r="H21" s="88">
        <f t="shared" si="0"/>
        <v>0</v>
      </c>
      <c r="I21" s="641" t="s">
        <v>3</v>
      </c>
      <c r="J21" s="642"/>
      <c r="K21" s="659"/>
      <c r="L21" s="650"/>
      <c r="M21" s="184"/>
      <c r="N21" s="184"/>
      <c r="O21" s="184"/>
      <c r="P21" s="184"/>
      <c r="Q21" s="184"/>
      <c r="R21" s="184"/>
      <c r="S21" s="184"/>
    </row>
    <row r="22" spans="1:19" ht="66" customHeight="1" thickBot="1" x14ac:dyDescent="0.3">
      <c r="A22" s="108"/>
      <c r="B22" s="109">
        <v>30</v>
      </c>
      <c r="C22" s="364">
        <f>IF(K26&lt;&gt;0,TRUNC(K26/3,0),0)</f>
        <v>0</v>
      </c>
      <c r="D22" s="344"/>
      <c r="E22" s="344"/>
      <c r="F22" s="110"/>
      <c r="G22" s="110"/>
      <c r="H22" s="110"/>
      <c r="I22" s="645"/>
      <c r="J22" s="645"/>
      <c r="K22" s="667" t="s">
        <v>395</v>
      </c>
      <c r="L22" s="668"/>
      <c r="M22" s="626"/>
      <c r="N22" s="627"/>
      <c r="O22" s="627"/>
      <c r="P22" s="627"/>
      <c r="Q22" s="627"/>
      <c r="R22" s="627"/>
      <c r="S22" s="628"/>
    </row>
    <row r="23" spans="1:19" s="123" customFormat="1" ht="15" customHeight="1" x14ac:dyDescent="0.25">
      <c r="A23" s="660"/>
      <c r="B23" s="661"/>
      <c r="C23" s="661"/>
      <c r="D23" s="661"/>
      <c r="E23" s="661"/>
      <c r="F23" s="661"/>
      <c r="G23" s="661"/>
      <c r="H23" s="661"/>
      <c r="I23" s="661"/>
      <c r="J23" s="163"/>
      <c r="K23" s="357"/>
      <c r="L23" s="266" t="s">
        <v>331</v>
      </c>
      <c r="M23" s="629"/>
      <c r="N23" s="630"/>
      <c r="O23" s="630"/>
      <c r="P23" s="630"/>
      <c r="Q23" s="630"/>
      <c r="R23" s="630"/>
      <c r="S23" s="631"/>
    </row>
    <row r="24" spans="1:19" s="123" customFormat="1" ht="15" customHeight="1" x14ac:dyDescent="0.25">
      <c r="A24" s="660"/>
      <c r="B24" s="661"/>
      <c r="C24" s="661"/>
      <c r="D24" s="661"/>
      <c r="E24" s="661"/>
      <c r="F24" s="661"/>
      <c r="G24" s="661"/>
      <c r="H24" s="661"/>
      <c r="I24" s="661"/>
      <c r="J24" s="164"/>
      <c r="K24" s="356"/>
      <c r="L24" s="266" t="s">
        <v>332</v>
      </c>
      <c r="M24" s="629"/>
      <c r="N24" s="630"/>
      <c r="O24" s="630"/>
      <c r="P24" s="630"/>
      <c r="Q24" s="630"/>
      <c r="R24" s="630"/>
      <c r="S24" s="631"/>
    </row>
    <row r="25" spans="1:19" s="123" customFormat="1" ht="15" customHeight="1" x14ac:dyDescent="0.25">
      <c r="A25" s="660"/>
      <c r="B25" s="661"/>
      <c r="C25" s="661"/>
      <c r="D25" s="661"/>
      <c r="E25" s="661"/>
      <c r="F25" s="661"/>
      <c r="G25" s="661"/>
      <c r="H25" s="661"/>
      <c r="I25" s="661"/>
      <c r="J25" s="164"/>
      <c r="K25" s="356"/>
      <c r="L25" s="266" t="s">
        <v>333</v>
      </c>
      <c r="M25" s="629"/>
      <c r="N25" s="630"/>
      <c r="O25" s="630"/>
      <c r="P25" s="630"/>
      <c r="Q25" s="630"/>
      <c r="R25" s="630"/>
      <c r="S25" s="631"/>
    </row>
    <row r="26" spans="1:19" s="123" customFormat="1" ht="16.5" customHeight="1" thickBot="1" x14ac:dyDescent="0.3">
      <c r="A26" s="662"/>
      <c r="B26" s="663"/>
      <c r="C26" s="663"/>
      <c r="D26" s="663"/>
      <c r="E26" s="663"/>
      <c r="F26" s="663"/>
      <c r="G26" s="663"/>
      <c r="H26" s="663"/>
      <c r="I26" s="663"/>
      <c r="J26" s="269"/>
      <c r="K26" s="292">
        <f>IF(K23&lt;(K24+K25),"ERROR",IF(K23-K25&gt;0,(100*K24/(K23-K25)),0))</f>
        <v>0</v>
      </c>
      <c r="L26" s="270" t="s">
        <v>334</v>
      </c>
      <c r="M26" s="632"/>
      <c r="N26" s="633"/>
      <c r="O26" s="633"/>
      <c r="P26" s="633"/>
      <c r="Q26" s="633"/>
      <c r="R26" s="633"/>
      <c r="S26" s="634"/>
    </row>
    <row r="27" spans="1:19" ht="15.75" thickBot="1" x14ac:dyDescent="0.3">
      <c r="A27" s="85" t="s">
        <v>9</v>
      </c>
      <c r="B27" s="86">
        <v>4</v>
      </c>
      <c r="C27" s="87">
        <f t="shared" ref="C27:H27" si="1">SUM(C28:C28)</f>
        <v>0</v>
      </c>
      <c r="D27" s="87"/>
      <c r="E27" s="87"/>
      <c r="F27" s="88">
        <f t="shared" si="1"/>
        <v>0</v>
      </c>
      <c r="G27" s="88">
        <f t="shared" si="1"/>
        <v>0</v>
      </c>
      <c r="H27" s="88">
        <f t="shared" si="1"/>
        <v>0</v>
      </c>
      <c r="I27" s="664" t="s">
        <v>389</v>
      </c>
      <c r="J27" s="664"/>
      <c r="K27" s="664"/>
      <c r="L27" s="665"/>
      <c r="M27" s="182"/>
      <c r="N27" s="182"/>
      <c r="O27" s="182"/>
      <c r="P27" s="182"/>
      <c r="Q27" s="182"/>
      <c r="R27" s="182"/>
      <c r="S27" s="186"/>
    </row>
    <row r="28" spans="1:19" ht="118.5" customHeight="1" x14ac:dyDescent="0.25">
      <c r="A28" s="108"/>
      <c r="B28" s="109">
        <v>4</v>
      </c>
      <c r="C28" s="365">
        <f>IF(OR($K$26&lt;=10,'Covenants and Deed_Restrictions'!$K$17&lt;&gt;"Yes"),0,IF(E28&lt;5,E28,4))</f>
        <v>0</v>
      </c>
      <c r="D28" s="348"/>
      <c r="E28" s="309">
        <f>IF(K29="Yes",1,0)+IF(K30="Yes",1,0)+IF(K31="Yes",1,0)+IF(K32="Yes",1,0)+IF(K33="Yes",2,0)</f>
        <v>0</v>
      </c>
      <c r="F28" s="110"/>
      <c r="G28" s="110"/>
      <c r="H28" s="110"/>
      <c r="I28" s="712"/>
      <c r="J28" s="712"/>
      <c r="K28" s="667" t="s">
        <v>390</v>
      </c>
      <c r="L28" s="668"/>
      <c r="M28" s="626"/>
      <c r="N28" s="627"/>
      <c r="O28" s="627"/>
      <c r="P28" s="627"/>
      <c r="Q28" s="627"/>
      <c r="R28" s="627"/>
      <c r="S28" s="628"/>
    </row>
    <row r="29" spans="1:19" s="168" customFormat="1" ht="15" customHeight="1" x14ac:dyDescent="0.25">
      <c r="A29" s="660"/>
      <c r="B29" s="661"/>
      <c r="C29" s="661"/>
      <c r="D29" s="661"/>
      <c r="E29" s="661"/>
      <c r="F29" s="661"/>
      <c r="G29" s="661"/>
      <c r="H29" s="661"/>
      <c r="I29" s="661"/>
      <c r="J29" s="206"/>
      <c r="K29" s="357"/>
      <c r="L29" s="323" t="s">
        <v>396</v>
      </c>
      <c r="M29" s="629"/>
      <c r="N29" s="630"/>
      <c r="O29" s="630"/>
      <c r="P29" s="630"/>
      <c r="Q29" s="630"/>
      <c r="R29" s="630"/>
      <c r="S29" s="631"/>
    </row>
    <row r="30" spans="1:19" s="168" customFormat="1" ht="16.5" customHeight="1" x14ac:dyDescent="0.25">
      <c r="A30" s="660"/>
      <c r="B30" s="661"/>
      <c r="C30" s="661"/>
      <c r="D30" s="661"/>
      <c r="E30" s="661"/>
      <c r="F30" s="661"/>
      <c r="G30" s="661"/>
      <c r="H30" s="661"/>
      <c r="I30" s="661"/>
      <c r="J30" s="206"/>
      <c r="K30" s="357"/>
      <c r="L30" s="323" t="s">
        <v>397</v>
      </c>
      <c r="M30" s="629"/>
      <c r="N30" s="630"/>
      <c r="O30" s="630"/>
      <c r="P30" s="630"/>
      <c r="Q30" s="630"/>
      <c r="R30" s="630"/>
      <c r="S30" s="631"/>
    </row>
    <row r="31" spans="1:19" s="168" customFormat="1" ht="15.75" customHeight="1" x14ac:dyDescent="0.25">
      <c r="A31" s="660"/>
      <c r="B31" s="661"/>
      <c r="C31" s="661"/>
      <c r="D31" s="661"/>
      <c r="E31" s="661"/>
      <c r="F31" s="661"/>
      <c r="G31" s="661"/>
      <c r="H31" s="661"/>
      <c r="I31" s="661"/>
      <c r="J31" s="206"/>
      <c r="K31" s="357"/>
      <c r="L31" s="323" t="s">
        <v>398</v>
      </c>
      <c r="M31" s="629"/>
      <c r="N31" s="630"/>
      <c r="O31" s="630"/>
      <c r="P31" s="630"/>
      <c r="Q31" s="630"/>
      <c r="R31" s="630"/>
      <c r="S31" s="631"/>
    </row>
    <row r="32" spans="1:19" s="168" customFormat="1" ht="15.75" customHeight="1" x14ac:dyDescent="0.25">
      <c r="A32" s="660"/>
      <c r="B32" s="661"/>
      <c r="C32" s="661"/>
      <c r="D32" s="661"/>
      <c r="E32" s="661"/>
      <c r="F32" s="661"/>
      <c r="G32" s="661"/>
      <c r="H32" s="661"/>
      <c r="I32" s="661"/>
      <c r="J32" s="206"/>
      <c r="K32" s="357"/>
      <c r="L32" s="323" t="s">
        <v>399</v>
      </c>
      <c r="M32" s="629"/>
      <c r="N32" s="630"/>
      <c r="O32" s="630"/>
      <c r="P32" s="630"/>
      <c r="Q32" s="630"/>
      <c r="R32" s="630"/>
      <c r="S32" s="631"/>
    </row>
    <row r="33" spans="1:20" s="168" customFormat="1" ht="16.5" customHeight="1" thickBot="1" x14ac:dyDescent="0.3">
      <c r="A33" s="662"/>
      <c r="B33" s="663"/>
      <c r="C33" s="663"/>
      <c r="D33" s="663"/>
      <c r="E33" s="663"/>
      <c r="F33" s="663"/>
      <c r="G33" s="663"/>
      <c r="H33" s="663"/>
      <c r="I33" s="663"/>
      <c r="J33" s="195"/>
      <c r="K33" s="357"/>
      <c r="L33" s="214" t="s">
        <v>400</v>
      </c>
      <c r="M33" s="632"/>
      <c r="N33" s="633"/>
      <c r="O33" s="633"/>
      <c r="P33" s="633"/>
      <c r="Q33" s="633"/>
      <c r="R33" s="633"/>
      <c r="S33" s="634"/>
    </row>
    <row r="34" spans="1:20" ht="15" customHeight="1" thickBot="1" x14ac:dyDescent="0.3">
      <c r="A34" s="159" t="s">
        <v>10</v>
      </c>
      <c r="B34" s="156">
        <v>2</v>
      </c>
      <c r="C34" s="160">
        <f t="shared" ref="C34:H34" si="2">SUM(C35:C35)</f>
        <v>0</v>
      </c>
      <c r="D34" s="160"/>
      <c r="E34" s="160"/>
      <c r="F34" s="161">
        <f t="shared" si="2"/>
        <v>0</v>
      </c>
      <c r="G34" s="161">
        <f t="shared" si="2"/>
        <v>0</v>
      </c>
      <c r="H34" s="161">
        <f t="shared" si="2"/>
        <v>0</v>
      </c>
      <c r="I34" s="649" t="s">
        <v>391</v>
      </c>
      <c r="J34" s="659"/>
      <c r="K34" s="659"/>
      <c r="L34" s="650"/>
      <c r="M34" s="178"/>
      <c r="N34" s="178"/>
      <c r="O34" s="178"/>
      <c r="P34" s="178"/>
      <c r="Q34" s="178"/>
      <c r="R34" s="178"/>
      <c r="S34" s="178"/>
    </row>
    <row r="35" spans="1:20" ht="29.25" customHeight="1" thickBot="1" x14ac:dyDescent="0.3">
      <c r="A35" s="108"/>
      <c r="B35" s="109">
        <v>2</v>
      </c>
      <c r="C35" s="346">
        <f>IF(OR($K$26&lt;=10,'Covenants and Deed_Restrictions'!$K$17&lt;&gt;"Yes"),0,IF(K37="Yes",2,IF(K36="Yes",1,0)))</f>
        <v>0</v>
      </c>
      <c r="D35" s="346"/>
      <c r="E35" s="346"/>
      <c r="F35" s="91"/>
      <c r="G35" s="91"/>
      <c r="H35" s="91"/>
      <c r="I35" s="645"/>
      <c r="J35" s="645"/>
      <c r="K35" s="667" t="s">
        <v>464</v>
      </c>
      <c r="L35" s="668"/>
      <c r="M35" s="626"/>
      <c r="N35" s="627"/>
      <c r="O35" s="627"/>
      <c r="P35" s="627"/>
      <c r="Q35" s="627"/>
      <c r="R35" s="627"/>
      <c r="S35" s="628"/>
    </row>
    <row r="36" spans="1:20" s="285" customFormat="1" ht="17.25" customHeight="1" x14ac:dyDescent="0.25">
      <c r="A36" s="281"/>
      <c r="B36" s="654"/>
      <c r="C36" s="654"/>
      <c r="D36" s="654"/>
      <c r="E36" s="654"/>
      <c r="F36" s="654"/>
      <c r="G36" s="654"/>
      <c r="H36" s="655"/>
      <c r="I36" s="283"/>
      <c r="J36" s="286"/>
      <c r="K36" s="357"/>
      <c r="L36" s="288" t="s">
        <v>444</v>
      </c>
      <c r="M36" s="630"/>
      <c r="N36" s="630"/>
      <c r="O36" s="630"/>
      <c r="P36" s="630"/>
      <c r="Q36" s="630"/>
      <c r="R36" s="630"/>
      <c r="S36" s="631"/>
    </row>
    <row r="37" spans="1:20" s="285" customFormat="1" ht="15" customHeight="1" thickBot="1" x14ac:dyDescent="0.3">
      <c r="A37" s="281"/>
      <c r="B37" s="656"/>
      <c r="C37" s="656"/>
      <c r="D37" s="656"/>
      <c r="E37" s="656"/>
      <c r="F37" s="656"/>
      <c r="G37" s="656"/>
      <c r="H37" s="657"/>
      <c r="I37" s="283"/>
      <c r="J37" s="286"/>
      <c r="K37" s="357"/>
      <c r="L37" s="282" t="s">
        <v>445</v>
      </c>
      <c r="M37" s="630"/>
      <c r="N37" s="630"/>
      <c r="O37" s="630"/>
      <c r="P37" s="630"/>
      <c r="Q37" s="630"/>
      <c r="R37" s="630"/>
      <c r="S37" s="631"/>
    </row>
    <row r="38" spans="1:20" ht="15" customHeight="1" thickBot="1" x14ac:dyDescent="0.3">
      <c r="A38" s="85" t="s">
        <v>12</v>
      </c>
      <c r="B38" s="86">
        <v>2</v>
      </c>
      <c r="C38" s="87">
        <f t="shared" ref="C38:H38" si="3">SUM(C39:C39)</f>
        <v>0</v>
      </c>
      <c r="D38" s="87"/>
      <c r="E38" s="87"/>
      <c r="F38" s="88">
        <f t="shared" si="3"/>
        <v>0</v>
      </c>
      <c r="G38" s="88">
        <f t="shared" si="3"/>
        <v>0</v>
      </c>
      <c r="H38" s="88">
        <f t="shared" si="3"/>
        <v>0</v>
      </c>
      <c r="I38" s="641" t="s">
        <v>392</v>
      </c>
      <c r="J38" s="642"/>
      <c r="K38" s="659"/>
      <c r="L38" s="650"/>
      <c r="M38" s="185"/>
      <c r="N38" s="182"/>
      <c r="O38" s="182"/>
      <c r="P38" s="182"/>
      <c r="Q38" s="182"/>
      <c r="R38" s="182"/>
      <c r="S38" s="186"/>
    </row>
    <row r="39" spans="1:20" ht="27.75" customHeight="1" thickBot="1" x14ac:dyDescent="0.3">
      <c r="A39" s="108"/>
      <c r="B39" s="109">
        <v>2</v>
      </c>
      <c r="C39" s="366">
        <f>IF('Covenants and Deed_Restrictions'!$C$16&gt;1,(IF(SUM(K40:K41)=2,2,IF(K40=1,1,0))),0)</f>
        <v>0</v>
      </c>
      <c r="D39" s="309"/>
      <c r="E39" s="309"/>
      <c r="F39" s="110"/>
      <c r="G39" s="110"/>
      <c r="H39" s="110"/>
      <c r="I39" s="645"/>
      <c r="J39" s="645"/>
      <c r="K39" s="667" t="s">
        <v>211</v>
      </c>
      <c r="L39" s="668"/>
      <c r="M39" s="626"/>
      <c r="N39" s="627"/>
      <c r="O39" s="627"/>
      <c r="P39" s="627"/>
      <c r="Q39" s="627"/>
      <c r="R39" s="627"/>
      <c r="S39" s="628"/>
    </row>
    <row r="40" spans="1:20" s="168" customFormat="1" ht="15.75" customHeight="1" x14ac:dyDescent="0.25">
      <c r="A40" s="615"/>
      <c r="B40" s="616"/>
      <c r="C40" s="616"/>
      <c r="D40" s="616"/>
      <c r="E40" s="616"/>
      <c r="F40" s="616"/>
      <c r="G40" s="616"/>
      <c r="H40" s="666"/>
      <c r="I40" s="198"/>
      <c r="J40" s="199"/>
      <c r="K40" s="357"/>
      <c r="L40" s="215" t="s">
        <v>401</v>
      </c>
      <c r="M40" s="629"/>
      <c r="N40" s="630"/>
      <c r="O40" s="630"/>
      <c r="P40" s="630"/>
      <c r="Q40" s="630"/>
      <c r="R40" s="630"/>
      <c r="S40" s="631"/>
    </row>
    <row r="41" spans="1:20" s="168" customFormat="1" ht="16.5" customHeight="1" thickBot="1" x14ac:dyDescent="0.3">
      <c r="A41" s="617"/>
      <c r="B41" s="618"/>
      <c r="C41" s="618"/>
      <c r="D41" s="618"/>
      <c r="E41" s="618"/>
      <c r="F41" s="618"/>
      <c r="G41" s="618"/>
      <c r="H41" s="623"/>
      <c r="I41" s="198"/>
      <c r="J41" s="199"/>
      <c r="K41" s="357"/>
      <c r="L41" s="267" t="s">
        <v>402</v>
      </c>
      <c r="M41" s="629"/>
      <c r="N41" s="630"/>
      <c r="O41" s="630"/>
      <c r="P41" s="630"/>
      <c r="Q41" s="630"/>
      <c r="R41" s="630"/>
      <c r="S41" s="631"/>
    </row>
    <row r="42" spans="1:20" ht="15" customHeight="1" thickBot="1" x14ac:dyDescent="0.3">
      <c r="A42" s="85" t="s">
        <v>14</v>
      </c>
      <c r="B42" s="86">
        <v>4</v>
      </c>
      <c r="C42" s="87">
        <f>SUM(C70)</f>
        <v>0</v>
      </c>
      <c r="D42" s="87"/>
      <c r="E42" s="87"/>
      <c r="F42" s="88">
        <f t="shared" ref="F42:H42" si="4">SUM(F70)</f>
        <v>0</v>
      </c>
      <c r="G42" s="88">
        <f t="shared" si="4"/>
        <v>0</v>
      </c>
      <c r="H42" s="88">
        <f t="shared" si="4"/>
        <v>0</v>
      </c>
      <c r="I42" s="641" t="s">
        <v>393</v>
      </c>
      <c r="J42" s="642"/>
      <c r="K42" s="642"/>
      <c r="L42" s="658"/>
      <c r="M42" s="182"/>
      <c r="N42" s="182"/>
      <c r="O42" s="182"/>
      <c r="P42" s="182"/>
      <c r="Q42" s="182"/>
      <c r="R42" s="182"/>
      <c r="S42" s="186"/>
    </row>
    <row r="43" spans="1:20" ht="56.25" customHeight="1" thickBot="1" x14ac:dyDescent="0.3">
      <c r="A43" s="89"/>
      <c r="B43" s="90">
        <v>4</v>
      </c>
      <c r="C43" s="367">
        <f>IF('Covenants and Deed_Restrictions'!$C$16&gt;1,(IF(AND(K44&gt;=75,K45&gt;=500),1,0)+IF(AND(K44&gt;=50,K45&gt;=250),1,0)+IF(AND(K44&gt;=20,K45&gt;=50),1,0)+IF(K46="Yes",1,0)),0)</f>
        <v>0</v>
      </c>
      <c r="D43" s="308"/>
      <c r="E43" s="308"/>
      <c r="F43" s="91"/>
      <c r="G43" s="91"/>
      <c r="H43" s="91"/>
      <c r="I43" s="645"/>
      <c r="J43" s="645"/>
      <c r="K43" s="667" t="s">
        <v>212</v>
      </c>
      <c r="L43" s="668"/>
      <c r="M43" s="626"/>
      <c r="N43" s="627"/>
      <c r="O43" s="627"/>
      <c r="P43" s="627"/>
      <c r="Q43" s="627"/>
      <c r="R43" s="627"/>
      <c r="S43" s="628"/>
      <c r="T43" s="290"/>
    </row>
    <row r="44" spans="1:20" s="168" customFormat="1" ht="13.5" customHeight="1" x14ac:dyDescent="0.25">
      <c r="A44" s="617"/>
      <c r="B44" s="618"/>
      <c r="C44" s="618"/>
      <c r="D44" s="618"/>
      <c r="E44" s="618"/>
      <c r="F44" s="618"/>
      <c r="G44" s="618"/>
      <c r="H44" s="623"/>
      <c r="I44" s="198"/>
      <c r="J44" s="199"/>
      <c r="K44" s="358"/>
      <c r="L44" s="215" t="s">
        <v>335</v>
      </c>
      <c r="M44" s="629"/>
      <c r="N44" s="630"/>
      <c r="O44" s="630"/>
      <c r="P44" s="630"/>
      <c r="Q44" s="630"/>
      <c r="R44" s="630"/>
      <c r="S44" s="631"/>
    </row>
    <row r="45" spans="1:20" s="168" customFormat="1" ht="15.75" customHeight="1" x14ac:dyDescent="0.25">
      <c r="A45" s="617"/>
      <c r="B45" s="618"/>
      <c r="C45" s="618"/>
      <c r="D45" s="618"/>
      <c r="E45" s="618"/>
      <c r="F45" s="618"/>
      <c r="G45" s="618"/>
      <c r="H45" s="623"/>
      <c r="I45" s="198"/>
      <c r="J45" s="199"/>
      <c r="K45" s="358"/>
      <c r="L45" s="215" t="s">
        <v>336</v>
      </c>
      <c r="M45" s="629"/>
      <c r="N45" s="630"/>
      <c r="O45" s="630"/>
      <c r="P45" s="630"/>
      <c r="Q45" s="630"/>
      <c r="R45" s="630"/>
      <c r="S45" s="631"/>
      <c r="T45" s="735"/>
    </row>
    <row r="46" spans="1:20" s="168" customFormat="1" ht="15" customHeight="1" thickBot="1" x14ac:dyDescent="0.3">
      <c r="A46" s="619"/>
      <c r="B46" s="620"/>
      <c r="C46" s="620"/>
      <c r="D46" s="620"/>
      <c r="E46" s="620"/>
      <c r="F46" s="620"/>
      <c r="G46" s="620"/>
      <c r="H46" s="622"/>
      <c r="I46" s="203"/>
      <c r="J46" s="195"/>
      <c r="K46" s="357"/>
      <c r="L46" s="214" t="s">
        <v>337</v>
      </c>
      <c r="M46" s="632"/>
      <c r="N46" s="633"/>
      <c r="O46" s="633"/>
      <c r="P46" s="633"/>
      <c r="Q46" s="633"/>
      <c r="R46" s="633"/>
      <c r="S46" s="634"/>
      <c r="T46" s="735"/>
    </row>
    <row r="47" spans="1:20" ht="15" customHeight="1" thickBot="1" x14ac:dyDescent="0.3">
      <c r="A47" s="85" t="s">
        <v>16</v>
      </c>
      <c r="B47" s="86">
        <v>3</v>
      </c>
      <c r="C47" s="87">
        <f t="shared" ref="C47:H47" si="5">SUM(C48:C48)</f>
        <v>0</v>
      </c>
      <c r="D47" s="87"/>
      <c r="E47" s="87"/>
      <c r="F47" s="88">
        <f t="shared" si="5"/>
        <v>0</v>
      </c>
      <c r="G47" s="88">
        <f t="shared" si="5"/>
        <v>0</v>
      </c>
      <c r="H47" s="88">
        <f t="shared" si="5"/>
        <v>0</v>
      </c>
      <c r="I47" s="641" t="s">
        <v>394</v>
      </c>
      <c r="J47" s="642"/>
      <c r="K47" s="642"/>
      <c r="L47" s="658"/>
      <c r="M47" s="182"/>
      <c r="N47" s="182"/>
      <c r="O47" s="182"/>
      <c r="P47" s="182"/>
      <c r="Q47" s="182"/>
      <c r="R47" s="182"/>
      <c r="S47" s="186"/>
    </row>
    <row r="48" spans="1:20" ht="96" customHeight="1" thickBot="1" x14ac:dyDescent="0.3">
      <c r="A48" s="89"/>
      <c r="B48" s="90">
        <v>3</v>
      </c>
      <c r="C48" s="367">
        <f>IF('Covenants and Deed_Restrictions'!$C$16&gt;1,(IF(K51&gt;=3,(IF(K49&gt;=50,3,IF(K49&gt;=25,2,IF(K49&gt;=15,1,0)))),0)),0)</f>
        <v>0</v>
      </c>
      <c r="D48" s="308"/>
      <c r="E48" s="308"/>
      <c r="F48" s="91"/>
      <c r="G48" s="91"/>
      <c r="H48" s="91"/>
      <c r="I48" s="645"/>
      <c r="J48" s="645"/>
      <c r="K48" s="667" t="s">
        <v>213</v>
      </c>
      <c r="L48" s="668"/>
      <c r="M48" s="626"/>
      <c r="N48" s="627"/>
      <c r="O48" s="627"/>
      <c r="P48" s="627"/>
      <c r="Q48" s="627"/>
      <c r="R48" s="627"/>
      <c r="S48" s="628"/>
    </row>
    <row r="49" spans="1:19" s="168" customFormat="1" ht="15.75" customHeight="1" x14ac:dyDescent="0.25">
      <c r="A49" s="617"/>
      <c r="B49" s="618"/>
      <c r="C49" s="618"/>
      <c r="D49" s="618"/>
      <c r="E49" s="618"/>
      <c r="F49" s="618"/>
      <c r="G49" s="618"/>
      <c r="H49" s="623"/>
      <c r="I49" s="198"/>
      <c r="J49" s="199"/>
      <c r="K49" s="358"/>
      <c r="L49" s="289" t="s">
        <v>338</v>
      </c>
      <c r="M49" s="629"/>
      <c r="N49" s="630"/>
      <c r="O49" s="630"/>
      <c r="P49" s="630"/>
      <c r="Q49" s="630"/>
      <c r="R49" s="630"/>
      <c r="S49" s="631"/>
    </row>
    <row r="50" spans="1:19" s="290" customFormat="1" ht="15.75" customHeight="1" x14ac:dyDescent="0.25">
      <c r="A50" s="617"/>
      <c r="B50" s="618"/>
      <c r="C50" s="618"/>
      <c r="D50" s="618"/>
      <c r="E50" s="618"/>
      <c r="F50" s="618"/>
      <c r="G50" s="618"/>
      <c r="H50" s="623"/>
      <c r="I50" s="287"/>
      <c r="J50" s="291"/>
      <c r="K50" s="358"/>
      <c r="L50" s="289" t="s">
        <v>446</v>
      </c>
      <c r="M50" s="629"/>
      <c r="N50" s="630"/>
      <c r="O50" s="630"/>
      <c r="P50" s="630"/>
      <c r="Q50" s="630"/>
      <c r="R50" s="630"/>
      <c r="S50" s="631"/>
    </row>
    <row r="51" spans="1:19" s="168" customFormat="1" ht="15.75" customHeight="1" thickBot="1" x14ac:dyDescent="0.3">
      <c r="A51" s="617"/>
      <c r="B51" s="618"/>
      <c r="C51" s="618"/>
      <c r="D51" s="618"/>
      <c r="E51" s="618"/>
      <c r="F51" s="618"/>
      <c r="G51" s="618"/>
      <c r="H51" s="623"/>
      <c r="I51" s="198"/>
      <c r="J51" s="199"/>
      <c r="K51" s="358"/>
      <c r="L51" s="215" t="s">
        <v>339</v>
      </c>
      <c r="M51" s="629"/>
      <c r="N51" s="630"/>
      <c r="O51" s="630"/>
      <c r="P51" s="630"/>
      <c r="Q51" s="630"/>
      <c r="R51" s="630"/>
      <c r="S51" s="631"/>
    </row>
    <row r="52" spans="1:19" ht="15" customHeight="1" thickBot="1" x14ac:dyDescent="0.3">
      <c r="A52" s="85" t="s">
        <v>18</v>
      </c>
      <c r="B52" s="86">
        <v>3</v>
      </c>
      <c r="C52" s="87">
        <f t="shared" ref="C52:H52" si="6">SUM(C53:C53)</f>
        <v>0</v>
      </c>
      <c r="D52" s="87"/>
      <c r="E52" s="87"/>
      <c r="F52" s="88">
        <f t="shared" si="6"/>
        <v>0</v>
      </c>
      <c r="G52" s="88">
        <f t="shared" si="6"/>
        <v>0</v>
      </c>
      <c r="H52" s="88">
        <f t="shared" si="6"/>
        <v>0</v>
      </c>
      <c r="I52" s="641" t="s">
        <v>15</v>
      </c>
      <c r="J52" s="642"/>
      <c r="K52" s="642"/>
      <c r="L52" s="658"/>
      <c r="M52" s="182"/>
      <c r="N52" s="182"/>
      <c r="O52" s="182"/>
      <c r="P52" s="182"/>
      <c r="Q52" s="182"/>
      <c r="R52" s="182"/>
      <c r="S52" s="186"/>
    </row>
    <row r="53" spans="1:19" ht="30.75" customHeight="1" thickBot="1" x14ac:dyDescent="0.3">
      <c r="A53" s="89"/>
      <c r="B53" s="90">
        <v>3</v>
      </c>
      <c r="C53" s="363">
        <f>IF(K54&gt;=15,3,ROUNDDOWN(K54/5,0))</f>
        <v>0</v>
      </c>
      <c r="D53" s="300"/>
      <c r="E53" s="300"/>
      <c r="F53" s="91"/>
      <c r="G53" s="91"/>
      <c r="H53" s="91"/>
      <c r="I53" s="645"/>
      <c r="J53" s="645"/>
      <c r="K53" s="667" t="s">
        <v>340</v>
      </c>
      <c r="L53" s="668"/>
      <c r="M53" s="626"/>
      <c r="N53" s="627"/>
      <c r="O53" s="627"/>
      <c r="P53" s="627"/>
      <c r="Q53" s="627"/>
      <c r="R53" s="627"/>
      <c r="S53" s="628"/>
    </row>
    <row r="54" spans="1:19" s="168" customFormat="1" ht="16.5" customHeight="1" thickBot="1" x14ac:dyDescent="0.3">
      <c r="A54" s="619"/>
      <c r="B54" s="620"/>
      <c r="C54" s="620"/>
      <c r="D54" s="620"/>
      <c r="E54" s="620"/>
      <c r="F54" s="620"/>
      <c r="G54" s="620"/>
      <c r="H54" s="622"/>
      <c r="I54" s="203"/>
      <c r="J54" s="195"/>
      <c r="K54" s="359"/>
      <c r="L54" s="214" t="s">
        <v>341</v>
      </c>
      <c r="M54" s="632"/>
      <c r="N54" s="633"/>
      <c r="O54" s="633"/>
      <c r="P54" s="633"/>
      <c r="Q54" s="633"/>
      <c r="R54" s="633"/>
      <c r="S54" s="634"/>
    </row>
    <row r="55" spans="1:19" ht="15" customHeight="1" thickBot="1" x14ac:dyDescent="0.3">
      <c r="A55" s="85" t="s">
        <v>20</v>
      </c>
      <c r="B55" s="86">
        <v>4</v>
      </c>
      <c r="C55" s="87">
        <f t="shared" ref="C55:H55" si="7">SUM(C56:C56)</f>
        <v>0</v>
      </c>
      <c r="D55" s="87"/>
      <c r="E55" s="87"/>
      <c r="F55" s="88">
        <f t="shared" si="7"/>
        <v>0</v>
      </c>
      <c r="G55" s="88">
        <f t="shared" si="7"/>
        <v>0</v>
      </c>
      <c r="H55" s="88">
        <f t="shared" si="7"/>
        <v>0</v>
      </c>
      <c r="I55" s="641" t="s">
        <v>17</v>
      </c>
      <c r="J55" s="642"/>
      <c r="K55" s="642"/>
      <c r="L55" s="658"/>
      <c r="M55" s="182"/>
      <c r="N55" s="182"/>
      <c r="O55" s="182"/>
      <c r="P55" s="182"/>
      <c r="Q55" s="182"/>
      <c r="R55" s="182"/>
      <c r="S55" s="186"/>
    </row>
    <row r="56" spans="1:19" ht="54" customHeight="1" thickBot="1" x14ac:dyDescent="0.3">
      <c r="A56" s="89"/>
      <c r="B56" s="90">
        <v>4</v>
      </c>
      <c r="C56" s="363">
        <f>IF(K57&gt;=5,4,ROUNDDOWN(K57/1,0))</f>
        <v>0</v>
      </c>
      <c r="D56" s="302"/>
      <c r="E56" s="302"/>
      <c r="F56" s="91"/>
      <c r="G56" s="91"/>
      <c r="H56" s="91"/>
      <c r="I56" s="645"/>
      <c r="J56" s="645"/>
      <c r="K56" s="667" t="s">
        <v>470</v>
      </c>
      <c r="L56" s="668"/>
      <c r="M56" s="626"/>
      <c r="N56" s="627"/>
      <c r="O56" s="627"/>
      <c r="P56" s="627"/>
      <c r="Q56" s="627"/>
      <c r="R56" s="627"/>
      <c r="S56" s="628"/>
    </row>
    <row r="57" spans="1:19" s="168" customFormat="1" ht="15.75" customHeight="1" thickBot="1" x14ac:dyDescent="0.3">
      <c r="A57" s="615"/>
      <c r="B57" s="616"/>
      <c r="C57" s="616"/>
      <c r="D57" s="616"/>
      <c r="E57" s="616"/>
      <c r="F57" s="616"/>
      <c r="G57" s="616"/>
      <c r="H57" s="666"/>
      <c r="I57" s="203"/>
      <c r="J57" s="195"/>
      <c r="K57" s="358"/>
      <c r="L57" s="323" t="s">
        <v>468</v>
      </c>
      <c r="M57" s="632"/>
      <c r="N57" s="633"/>
      <c r="O57" s="633"/>
      <c r="P57" s="633"/>
      <c r="Q57" s="633"/>
      <c r="R57" s="633"/>
      <c r="S57" s="634"/>
    </row>
    <row r="58" spans="1:19" s="329" customFormat="1" ht="15.75" customHeight="1" x14ac:dyDescent="0.25">
      <c r="A58" s="617"/>
      <c r="B58" s="618"/>
      <c r="C58" s="618"/>
      <c r="D58" s="618"/>
      <c r="E58" s="618"/>
      <c r="F58" s="618"/>
      <c r="G58" s="618"/>
      <c r="H58" s="623"/>
      <c r="I58" s="324"/>
      <c r="J58" s="330"/>
      <c r="K58" s="637" t="s">
        <v>469</v>
      </c>
      <c r="L58" s="638"/>
      <c r="M58" s="321"/>
      <c r="N58" s="321"/>
      <c r="O58" s="321"/>
      <c r="P58" s="321"/>
      <c r="Q58" s="321"/>
      <c r="R58" s="321"/>
      <c r="S58" s="322"/>
    </row>
    <row r="59" spans="1:19" s="329" customFormat="1" ht="15.75" customHeight="1" thickBot="1" x14ac:dyDescent="0.3">
      <c r="A59" s="619"/>
      <c r="B59" s="620"/>
      <c r="C59" s="620"/>
      <c r="D59" s="620"/>
      <c r="E59" s="620"/>
      <c r="F59" s="620"/>
      <c r="G59" s="620"/>
      <c r="H59" s="622"/>
      <c r="I59" s="324"/>
      <c r="J59" s="330"/>
      <c r="K59" s="635"/>
      <c r="L59" s="636"/>
      <c r="M59" s="321"/>
      <c r="N59" s="321"/>
      <c r="O59" s="321"/>
      <c r="P59" s="321"/>
      <c r="Q59" s="321"/>
      <c r="R59" s="321"/>
      <c r="S59" s="322"/>
    </row>
    <row r="60" spans="1:19" ht="15.75" customHeight="1" thickBot="1" x14ac:dyDescent="0.3">
      <c r="A60" s="85" t="s">
        <v>22</v>
      </c>
      <c r="B60" s="86">
        <v>3</v>
      </c>
      <c r="C60" s="87">
        <f t="shared" ref="C60:H60" si="8">SUM(C61:C61)</f>
        <v>0</v>
      </c>
      <c r="D60" s="87"/>
      <c r="E60" s="87"/>
      <c r="F60" s="88">
        <f t="shared" si="8"/>
        <v>0</v>
      </c>
      <c r="G60" s="88">
        <f t="shared" si="8"/>
        <v>0</v>
      </c>
      <c r="H60" s="88">
        <f t="shared" si="8"/>
        <v>0</v>
      </c>
      <c r="I60" s="641" t="s">
        <v>19</v>
      </c>
      <c r="J60" s="642"/>
      <c r="K60" s="642"/>
      <c r="L60" s="658"/>
      <c r="M60" s="182"/>
      <c r="N60" s="182"/>
      <c r="O60" s="182"/>
      <c r="P60" s="182"/>
      <c r="Q60" s="182"/>
      <c r="R60" s="182"/>
      <c r="S60" s="186"/>
    </row>
    <row r="61" spans="1:19" ht="29.25" customHeight="1" thickBot="1" x14ac:dyDescent="0.3">
      <c r="A61" s="89"/>
      <c r="B61" s="90">
        <v>3</v>
      </c>
      <c r="C61" s="363">
        <f>IF(K62&gt;=30,3,ROUNDDOWN(K62/10,0))</f>
        <v>0</v>
      </c>
      <c r="D61" s="300"/>
      <c r="E61" s="300"/>
      <c r="F61" s="91"/>
      <c r="G61" s="91"/>
      <c r="H61" s="91"/>
      <c r="I61" s="645"/>
      <c r="J61" s="645"/>
      <c r="K61" s="667" t="s">
        <v>403</v>
      </c>
      <c r="L61" s="668"/>
      <c r="M61" s="626"/>
      <c r="N61" s="627"/>
      <c r="O61" s="627"/>
      <c r="P61" s="627"/>
      <c r="Q61" s="627"/>
      <c r="R61" s="627"/>
      <c r="S61" s="628"/>
    </row>
    <row r="62" spans="1:19" s="168" customFormat="1" ht="17.25" customHeight="1" thickBot="1" x14ac:dyDescent="0.3">
      <c r="A62" s="619"/>
      <c r="B62" s="620"/>
      <c r="C62" s="620"/>
      <c r="D62" s="620"/>
      <c r="E62" s="620"/>
      <c r="F62" s="620"/>
      <c r="G62" s="620"/>
      <c r="H62" s="622"/>
      <c r="I62" s="203"/>
      <c r="J62" s="195"/>
      <c r="K62" s="355"/>
      <c r="L62" s="214" t="s">
        <v>404</v>
      </c>
      <c r="M62" s="632"/>
      <c r="N62" s="633"/>
      <c r="O62" s="633"/>
      <c r="P62" s="633"/>
      <c r="Q62" s="633"/>
      <c r="R62" s="633"/>
      <c r="S62" s="634"/>
    </row>
    <row r="63" spans="1:19" ht="15" customHeight="1" thickBot="1" x14ac:dyDescent="0.3">
      <c r="A63" s="159" t="s">
        <v>68</v>
      </c>
      <c r="B63" s="156">
        <v>3</v>
      </c>
      <c r="C63" s="160">
        <f t="shared" ref="C63:H63" si="9">SUM(C64:C64)</f>
        <v>0</v>
      </c>
      <c r="D63" s="160"/>
      <c r="E63" s="160"/>
      <c r="F63" s="161">
        <f t="shared" si="9"/>
        <v>0</v>
      </c>
      <c r="G63" s="161">
        <f t="shared" si="9"/>
        <v>0</v>
      </c>
      <c r="H63" s="161">
        <f t="shared" si="9"/>
        <v>0</v>
      </c>
      <c r="I63" s="649" t="s">
        <v>21</v>
      </c>
      <c r="J63" s="650"/>
      <c r="K63" s="649" t="s">
        <v>21</v>
      </c>
      <c r="L63" s="650"/>
      <c r="M63" s="178"/>
      <c r="N63" s="178"/>
      <c r="O63" s="178"/>
      <c r="P63" s="178"/>
      <c r="Q63" s="178"/>
      <c r="R63" s="178"/>
      <c r="S63" s="178"/>
    </row>
    <row r="64" spans="1:19" ht="68.25" customHeight="1" thickBot="1" x14ac:dyDescent="0.3">
      <c r="A64" s="89"/>
      <c r="B64" s="90">
        <v>3</v>
      </c>
      <c r="C64" s="367">
        <f>IF(K65&gt;=10,1,0)+IF(K65&gt;=25,1,0)+IF(K65&gt;=50,1,0)</f>
        <v>0</v>
      </c>
      <c r="D64" s="308"/>
      <c r="E64" s="308"/>
      <c r="F64" s="91"/>
      <c r="G64" s="91"/>
      <c r="H64" s="91"/>
      <c r="I64" s="645"/>
      <c r="J64" s="645"/>
      <c r="K64" s="667" t="s">
        <v>217</v>
      </c>
      <c r="L64" s="668"/>
      <c r="M64" s="626"/>
      <c r="N64" s="627"/>
      <c r="O64" s="627"/>
      <c r="P64" s="627"/>
      <c r="Q64" s="627"/>
      <c r="R64" s="627"/>
      <c r="S64" s="628"/>
    </row>
    <row r="65" spans="1:19" s="168" customFormat="1" ht="16.5" customHeight="1" thickBot="1" x14ac:dyDescent="0.3">
      <c r="A65" s="619"/>
      <c r="B65" s="620"/>
      <c r="C65" s="620"/>
      <c r="D65" s="620"/>
      <c r="E65" s="620"/>
      <c r="F65" s="620"/>
      <c r="G65" s="620"/>
      <c r="H65" s="622"/>
      <c r="I65" s="198"/>
      <c r="J65" s="199"/>
      <c r="K65" s="310"/>
      <c r="L65" s="215" t="s">
        <v>342</v>
      </c>
      <c r="M65" s="632"/>
      <c r="N65" s="633"/>
      <c r="O65" s="633"/>
      <c r="P65" s="633"/>
      <c r="Q65" s="633"/>
      <c r="R65" s="633"/>
      <c r="S65" s="634"/>
    </row>
    <row r="66" spans="1:19" ht="15" customHeight="1" thickBot="1" x14ac:dyDescent="0.3">
      <c r="A66" s="85" t="s">
        <v>197</v>
      </c>
      <c r="B66" s="111">
        <v>3</v>
      </c>
      <c r="C66" s="87">
        <f t="shared" ref="C66:H66" si="10">SUM(C67:C67)</f>
        <v>0</v>
      </c>
      <c r="D66" s="87"/>
      <c r="E66" s="87"/>
      <c r="F66" s="88">
        <f t="shared" si="10"/>
        <v>0</v>
      </c>
      <c r="G66" s="88">
        <f t="shared" si="10"/>
        <v>0</v>
      </c>
      <c r="H66" s="88">
        <f t="shared" si="10"/>
        <v>0</v>
      </c>
      <c r="I66" s="649" t="s">
        <v>23</v>
      </c>
      <c r="J66" s="650"/>
      <c r="K66" s="674" t="s">
        <v>23</v>
      </c>
      <c r="L66" s="675"/>
      <c r="M66" s="143"/>
      <c r="N66" s="143"/>
      <c r="O66" s="143"/>
      <c r="P66" s="143"/>
      <c r="Q66" s="143"/>
      <c r="R66" s="143"/>
      <c r="S66" s="143"/>
    </row>
    <row r="67" spans="1:19" ht="28.5" customHeight="1" thickBot="1" x14ac:dyDescent="0.3">
      <c r="A67" s="89"/>
      <c r="B67" s="90">
        <v>3</v>
      </c>
      <c r="C67" s="363">
        <f>IF(K68&lt;&gt;"",TRUNC(K68/33,0),0)</f>
        <v>0</v>
      </c>
      <c r="D67" s="300"/>
      <c r="E67" s="300"/>
      <c r="F67" s="91"/>
      <c r="G67" s="91"/>
      <c r="H67" s="91"/>
      <c r="I67" s="653"/>
      <c r="J67" s="653"/>
      <c r="K67" s="651" t="s">
        <v>218</v>
      </c>
      <c r="L67" s="652"/>
      <c r="M67" s="626"/>
      <c r="N67" s="627"/>
      <c r="O67" s="627"/>
      <c r="P67" s="627"/>
      <c r="Q67" s="627"/>
      <c r="R67" s="627"/>
      <c r="S67" s="628"/>
    </row>
    <row r="68" spans="1:19" s="168" customFormat="1" ht="15" customHeight="1" thickBot="1" x14ac:dyDescent="0.3">
      <c r="A68" s="617"/>
      <c r="B68" s="618"/>
      <c r="C68" s="618"/>
      <c r="D68" s="618"/>
      <c r="E68" s="618"/>
      <c r="F68" s="618"/>
      <c r="G68" s="618"/>
      <c r="H68" s="623"/>
      <c r="I68" s="198"/>
      <c r="J68" s="199"/>
      <c r="K68" s="358"/>
      <c r="L68" s="215" t="s">
        <v>405</v>
      </c>
      <c r="M68" s="629"/>
      <c r="N68" s="630"/>
      <c r="O68" s="630"/>
      <c r="P68" s="630"/>
      <c r="Q68" s="630"/>
      <c r="R68" s="630"/>
      <c r="S68" s="631"/>
    </row>
    <row r="69" spans="1:19" ht="15" customHeight="1" thickBot="1" x14ac:dyDescent="0.3">
      <c r="A69" s="85" t="s">
        <v>198</v>
      </c>
      <c r="B69" s="86">
        <v>2</v>
      </c>
      <c r="C69" s="87">
        <f t="shared" ref="C69:H69" si="11">SUM(C70:C70)</f>
        <v>0</v>
      </c>
      <c r="D69" s="87"/>
      <c r="E69" s="87"/>
      <c r="F69" s="88">
        <f t="shared" si="11"/>
        <v>0</v>
      </c>
      <c r="G69" s="88">
        <f t="shared" si="11"/>
        <v>0</v>
      </c>
      <c r="H69" s="88">
        <f t="shared" si="11"/>
        <v>0</v>
      </c>
      <c r="I69" s="641" t="s">
        <v>66</v>
      </c>
      <c r="J69" s="642"/>
      <c r="K69" s="643" t="s">
        <v>66</v>
      </c>
      <c r="L69" s="644"/>
      <c r="M69" s="182"/>
      <c r="N69" s="182"/>
      <c r="O69" s="182"/>
      <c r="P69" s="182"/>
      <c r="Q69" s="182"/>
      <c r="R69" s="182"/>
      <c r="S69" s="182"/>
    </row>
    <row r="70" spans="1:19" ht="55.5" customHeight="1" thickBot="1" x14ac:dyDescent="0.3">
      <c r="A70" s="89"/>
      <c r="B70" s="90">
        <v>2</v>
      </c>
      <c r="C70" s="367" t="str">
        <f>IF(K71=1,1,IF(K71=2,2,""))</f>
        <v/>
      </c>
      <c r="D70" s="302"/>
      <c r="E70" s="302"/>
      <c r="F70" s="91"/>
      <c r="G70" s="91"/>
      <c r="H70" s="91"/>
      <c r="I70" s="645"/>
      <c r="J70" s="646"/>
      <c r="K70" s="639" t="s">
        <v>214</v>
      </c>
      <c r="L70" s="640"/>
      <c r="M70" s="626"/>
      <c r="N70" s="627"/>
      <c r="O70" s="627"/>
      <c r="P70" s="627"/>
      <c r="Q70" s="627"/>
      <c r="R70" s="627"/>
      <c r="S70" s="628"/>
    </row>
    <row r="71" spans="1:19" s="329" customFormat="1" ht="15" customHeight="1" thickBot="1" x14ac:dyDescent="0.3">
      <c r="A71" s="615"/>
      <c r="B71" s="616"/>
      <c r="C71" s="616"/>
      <c r="D71" s="616"/>
      <c r="E71" s="616"/>
      <c r="F71" s="616"/>
      <c r="G71" s="616"/>
      <c r="H71" s="616"/>
      <c r="I71" s="195"/>
      <c r="J71" s="195"/>
      <c r="K71" s="360"/>
      <c r="L71" s="273" t="s">
        <v>448</v>
      </c>
      <c r="M71" s="629"/>
      <c r="N71" s="630"/>
      <c r="O71" s="630"/>
      <c r="P71" s="630"/>
      <c r="Q71" s="630"/>
      <c r="R71" s="630"/>
      <c r="S71" s="631"/>
    </row>
    <row r="72" spans="1:19" s="194" customFormat="1" ht="15.75" customHeight="1" thickBot="1" x14ac:dyDescent="0.3">
      <c r="A72" s="617"/>
      <c r="B72" s="618"/>
      <c r="C72" s="618"/>
      <c r="D72" s="618"/>
      <c r="E72" s="618"/>
      <c r="F72" s="618"/>
      <c r="G72" s="618"/>
      <c r="H72" s="618"/>
      <c r="I72" s="195"/>
      <c r="J72" s="195"/>
      <c r="K72" s="647" t="s">
        <v>366</v>
      </c>
      <c r="L72" s="648"/>
      <c r="M72" s="629"/>
      <c r="N72" s="630"/>
      <c r="O72" s="630"/>
      <c r="P72" s="630"/>
      <c r="Q72" s="630"/>
      <c r="R72" s="630"/>
      <c r="S72" s="631"/>
    </row>
    <row r="73" spans="1:19" ht="48" customHeight="1" thickBot="1" x14ac:dyDescent="0.3">
      <c r="A73" s="619"/>
      <c r="B73" s="620"/>
      <c r="C73" s="620"/>
      <c r="D73" s="620"/>
      <c r="E73" s="620"/>
      <c r="F73" s="620"/>
      <c r="G73" s="620"/>
      <c r="H73" s="620"/>
      <c r="I73" s="212"/>
      <c r="J73" s="212"/>
      <c r="K73" s="624"/>
      <c r="L73" s="625"/>
      <c r="M73" s="632"/>
      <c r="N73" s="633"/>
      <c r="O73" s="633"/>
      <c r="P73" s="633"/>
      <c r="Q73" s="633"/>
      <c r="R73" s="633"/>
      <c r="S73" s="634"/>
    </row>
    <row r="74" spans="1:19" s="168" customFormat="1" ht="19.5" customHeight="1" x14ac:dyDescent="0.25">
      <c r="A74" s="179"/>
      <c r="B74" s="165"/>
      <c r="C74" s="180"/>
      <c r="D74" s="180"/>
      <c r="E74" s="180"/>
      <c r="F74" s="180"/>
      <c r="G74" s="180"/>
      <c r="H74" s="180"/>
      <c r="I74" s="74"/>
      <c r="J74" s="74"/>
      <c r="K74" s="199"/>
      <c r="L74" s="272"/>
      <c r="M74" s="166"/>
      <c r="N74" s="166"/>
      <c r="O74" s="166"/>
      <c r="P74" s="166"/>
      <c r="Q74" s="166"/>
      <c r="R74" s="166"/>
      <c r="S74" s="167"/>
    </row>
    <row r="75" spans="1:19" x14ac:dyDescent="0.25">
      <c r="A75" s="95" t="s">
        <v>179</v>
      </c>
      <c r="B75" s="96"/>
      <c r="C75" s="97"/>
      <c r="D75" s="97"/>
      <c r="E75" s="97"/>
      <c r="F75" s="97"/>
      <c r="G75" s="361"/>
      <c r="H75" s="188"/>
      <c r="I75" s="188"/>
      <c r="J75" s="188"/>
      <c r="K75" s="113"/>
      <c r="L75" s="271"/>
      <c r="M75" s="113"/>
      <c r="N75" s="113"/>
      <c r="O75" s="113"/>
      <c r="P75" s="113"/>
      <c r="Q75" s="113"/>
      <c r="R75" s="113"/>
      <c r="S75" s="115"/>
    </row>
    <row r="76" spans="1:19" ht="15.75" thickBot="1" x14ac:dyDescent="0.3">
      <c r="A76" s="98" t="s">
        <v>180</v>
      </c>
      <c r="B76" s="99"/>
      <c r="C76" s="100"/>
      <c r="D76" s="100"/>
      <c r="E76" s="100"/>
      <c r="F76" s="100"/>
      <c r="G76" s="362"/>
      <c r="H76" s="114"/>
      <c r="I76" s="114"/>
      <c r="J76" s="114"/>
      <c r="K76" s="145"/>
      <c r="L76" s="116"/>
      <c r="M76" s="145"/>
      <c r="N76" s="145"/>
      <c r="O76" s="145"/>
      <c r="P76" s="145"/>
      <c r="Q76" s="145"/>
      <c r="R76" s="145"/>
      <c r="S76" s="146"/>
    </row>
    <row r="77" spans="1:19" ht="15" customHeight="1" x14ac:dyDescent="0.25">
      <c r="A77" s="621"/>
      <c r="B77" s="621"/>
      <c r="C77" s="621"/>
      <c r="D77" s="621"/>
      <c r="E77" s="621"/>
      <c r="F77" s="621"/>
      <c r="G77" s="621"/>
      <c r="H77" s="621"/>
      <c r="I77" s="621"/>
      <c r="J77" s="621"/>
      <c r="K77" s="621"/>
      <c r="L77" s="621"/>
    </row>
    <row r="78" spans="1:19" x14ac:dyDescent="0.25">
      <c r="F78" s="117"/>
      <c r="G78" s="117"/>
      <c r="H78" s="117"/>
    </row>
    <row r="79" spans="1:19" x14ac:dyDescent="0.25">
      <c r="F79" s="117"/>
      <c r="G79" s="117"/>
      <c r="H79" s="117"/>
    </row>
  </sheetData>
  <sheetProtection password="E873" sheet="1" objects="1" scenarios="1"/>
  <mergeCells count="103">
    <mergeCell ref="M18:S20"/>
    <mergeCell ref="M4:S4"/>
    <mergeCell ref="M5:S7"/>
    <mergeCell ref="M9:S10"/>
    <mergeCell ref="M12:S13"/>
    <mergeCell ref="M15:S16"/>
    <mergeCell ref="T45:T46"/>
    <mergeCell ref="M22:S26"/>
    <mergeCell ref="M28:S33"/>
    <mergeCell ref="M35:S37"/>
    <mergeCell ref="M39:S41"/>
    <mergeCell ref="M43:S46"/>
    <mergeCell ref="K66:L66"/>
    <mergeCell ref="F7:H7"/>
    <mergeCell ref="A1:L1"/>
    <mergeCell ref="A2:L2"/>
    <mergeCell ref="A3:L3"/>
    <mergeCell ref="I7:L7"/>
    <mergeCell ref="I8:L8"/>
    <mergeCell ref="I9:J9"/>
    <mergeCell ref="I4:J6"/>
    <mergeCell ref="K9:L9"/>
    <mergeCell ref="I48:J48"/>
    <mergeCell ref="I47:L47"/>
    <mergeCell ref="I52:L52"/>
    <mergeCell ref="I60:L60"/>
    <mergeCell ref="I53:J53"/>
    <mergeCell ref="I56:J56"/>
    <mergeCell ref="I55:L55"/>
    <mergeCell ref="I11:L11"/>
    <mergeCell ref="I14:L14"/>
    <mergeCell ref="I15:J15"/>
    <mergeCell ref="I17:L17"/>
    <mergeCell ref="I12:J12"/>
    <mergeCell ref="I18:J18"/>
    <mergeCell ref="I28:J28"/>
    <mergeCell ref="I63:J63"/>
    <mergeCell ref="I43:J43"/>
    <mergeCell ref="K63:L63"/>
    <mergeCell ref="A40:H41"/>
    <mergeCell ref="I39:J39"/>
    <mergeCell ref="A4:C4"/>
    <mergeCell ref="F4:H4"/>
    <mergeCell ref="A5:A6"/>
    <mergeCell ref="A10:J10"/>
    <mergeCell ref="K12:L12"/>
    <mergeCell ref="K35:L35"/>
    <mergeCell ref="A13:I13"/>
    <mergeCell ref="K15:L15"/>
    <mergeCell ref="K18:L18"/>
    <mergeCell ref="K22:L22"/>
    <mergeCell ref="K28:L28"/>
    <mergeCell ref="A23:I26"/>
    <mergeCell ref="A19:H20"/>
    <mergeCell ref="A16:H16"/>
    <mergeCell ref="I64:J64"/>
    <mergeCell ref="I67:J67"/>
    <mergeCell ref="A54:H54"/>
    <mergeCell ref="B36:H37"/>
    <mergeCell ref="I42:L42"/>
    <mergeCell ref="A44:H46"/>
    <mergeCell ref="A49:H51"/>
    <mergeCell ref="I21:L21"/>
    <mergeCell ref="I34:L34"/>
    <mergeCell ref="I38:L38"/>
    <mergeCell ref="A29:I33"/>
    <mergeCell ref="I35:J35"/>
    <mergeCell ref="I22:J22"/>
    <mergeCell ref="I27:L27"/>
    <mergeCell ref="A62:H62"/>
    <mergeCell ref="A57:H59"/>
    <mergeCell ref="I61:J61"/>
    <mergeCell ref="K39:L39"/>
    <mergeCell ref="K56:L56"/>
    <mergeCell ref="K61:L61"/>
    <mergeCell ref="K64:L64"/>
    <mergeCell ref="K43:L43"/>
    <mergeCell ref="K48:L48"/>
    <mergeCell ref="K53:L53"/>
    <mergeCell ref="K5:L5"/>
    <mergeCell ref="K4:L4"/>
    <mergeCell ref="K6:L6"/>
    <mergeCell ref="A71:H73"/>
    <mergeCell ref="A77:L77"/>
    <mergeCell ref="A65:H65"/>
    <mergeCell ref="A68:H68"/>
    <mergeCell ref="K73:L73"/>
    <mergeCell ref="M48:S51"/>
    <mergeCell ref="M53:S54"/>
    <mergeCell ref="M56:S57"/>
    <mergeCell ref="M61:S62"/>
    <mergeCell ref="K59:L59"/>
    <mergeCell ref="K58:L58"/>
    <mergeCell ref="M70:S73"/>
    <mergeCell ref="M64:S65"/>
    <mergeCell ref="M67:S68"/>
    <mergeCell ref="K70:L70"/>
    <mergeCell ref="I69:J69"/>
    <mergeCell ref="K69:L69"/>
    <mergeCell ref="I70:J70"/>
    <mergeCell ref="K72:L72"/>
    <mergeCell ref="I66:J66"/>
    <mergeCell ref="K67:L67"/>
  </mergeCells>
  <dataValidations count="16">
    <dataValidation type="list" allowBlank="1" showInputMessage="1" showErrorMessage="1" sqref="H74">
      <formula1>natwo</formula1>
    </dataValidation>
    <dataValidation type="list" allowBlank="1" showInputMessage="1" showErrorMessage="1" sqref="D70:E70">
      <formula1>"NA, 1, 2"</formula1>
    </dataValidation>
    <dataValidation type="list" allowBlank="1" showInputMessage="1" showErrorMessage="1" sqref="K74">
      <formula1>"Yes, No"</formula1>
    </dataValidation>
    <dataValidation type="list" allowBlank="1" showInputMessage="1" showErrorMessage="1" sqref="F18:H18 F70:H70">
      <formula1>"0, ?, 1, 2"</formula1>
    </dataValidation>
    <dataValidation type="list" allowBlank="1" showInputMessage="1" showErrorMessage="1" sqref="D56:E56">
      <formula1>"NA, 1, 2, 3, 4"</formula1>
    </dataValidation>
    <dataValidation type="list" allowBlank="1" showInputMessage="1" showErrorMessage="1" sqref="F56:H56 F43:H43 F28:H28">
      <formula1>"0, ?, 1, 2, 3, 4"</formula1>
    </dataValidation>
    <dataValidation type="list" allowBlank="1" showInputMessage="1" showErrorMessage="1" sqref="F53:H53 F48:H48 F67:H67 F64:H64 F61:H61">
      <formula1>"0, ?, 1, 2, 3"</formula1>
    </dataValidation>
    <dataValidation type="list" allowBlank="1" showInputMessage="1" showErrorMessage="1" sqref="F39:H39">
      <formula1>#REF!</formula1>
    </dataValidation>
    <dataValidation type="list" allowBlank="1" showInputMessage="1" showErrorMessage="1" sqref="F9:H9">
      <formula1>"0, ?, 1, 2, 3, 4, 5, 6, 7, 8, 9, 10"</formula1>
    </dataValidation>
    <dataValidation type="list" allowBlank="1" showInputMessage="1" showErrorMessage="1" sqref="F12:H12 F15:H15">
      <formula1>"0, ?, 1, 2, 3, 4, 5"</formula1>
    </dataValidation>
    <dataValidation type="list" allowBlank="1" showInputMessage="1" showErrorMessage="1" sqref="F22:H22">
      <formula1>"0, ?, 1, 2, 3, 4, 5, 6, 7, 8, 9, 10, 11, 12, 13, 14, 15, 16, 17, 18, 19, 20, 21, 22, 23, 24, 25, 26, 27, 28, 29, 30"</formula1>
    </dataValidation>
    <dataValidation type="list" allowBlank="1" showInputMessage="1" showErrorMessage="1" sqref="F35:H35">
      <formula1>"0, ?, 2"</formula1>
    </dataValidation>
    <dataValidation type="list" allowBlank="1" showInputMessage="1" showErrorMessage="1" sqref="K40:K41">
      <formula1>"NA, 1"</formula1>
    </dataValidation>
    <dataValidation type="list" allowBlank="1" showInputMessage="1" showErrorMessage="1" sqref="K36:K37 K46 K29:K33">
      <formula1>"NA,Yes"</formula1>
    </dataValidation>
    <dataValidation type="list" allowBlank="1" showInputMessage="1" showErrorMessage="1" sqref="K19:K20">
      <formula1>"NA, Yes"</formula1>
    </dataValidation>
    <dataValidation type="list" allowBlank="1" showInputMessage="1" showErrorMessage="1" sqref="K71">
      <formula1>"NA,1,2"</formula1>
    </dataValidation>
  </dataValidations>
  <printOptions horizontalCentered="1"/>
  <pageMargins left="0.25" right="0.25" top="0.46" bottom="0.75" header="0.3" footer="0.3"/>
  <pageSetup scale="85" fitToHeight="2" orientation="landscape" r:id="rId1"/>
  <headerFooter>
    <oddFooter>&amp;LFGBC Development Certification&amp;C&amp;G&amp;R&amp;P of &amp;N</oddFooter>
  </headerFooter>
  <rowBreaks count="3" manualBreakCount="3">
    <brk id="26" max="9" man="1"/>
    <brk id="46" max="9" man="1"/>
    <brk id="68" max="9"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60"/>
  <sheetViews>
    <sheetView zoomScaleNormal="100" workbookViewId="0">
      <selection activeCell="K4" sqref="K4:L4"/>
    </sheetView>
  </sheetViews>
  <sheetFormatPr defaultRowHeight="15" x14ac:dyDescent="0.25"/>
  <cols>
    <col min="1" max="3" width="9.140625" style="112"/>
    <col min="4" max="5" width="9.140625" style="329" hidden="1" customWidth="1"/>
    <col min="6" max="7" width="9.140625" style="112"/>
    <col min="8" max="8" width="9.28515625" style="112" customWidth="1"/>
    <col min="9" max="9" width="0" style="112" hidden="1" customWidth="1"/>
    <col min="10" max="10" width="14.42578125" style="112" hidden="1" customWidth="1"/>
    <col min="11" max="11" width="9.140625" style="112"/>
    <col min="12" max="12" width="81" style="112" customWidth="1"/>
    <col min="13" max="17" width="9.140625" style="112"/>
    <col min="18" max="18" width="9.140625" style="112" customWidth="1"/>
    <col min="19" max="19" width="22.85546875" style="112" customWidth="1"/>
    <col min="20" max="16384" width="9.140625" style="112"/>
  </cols>
  <sheetData>
    <row r="1" spans="1:19" ht="19.5" customHeight="1" thickBot="1" x14ac:dyDescent="0.3">
      <c r="A1" s="678" t="s">
        <v>423</v>
      </c>
      <c r="B1" s="678"/>
      <c r="C1" s="678"/>
      <c r="D1" s="678"/>
      <c r="E1" s="678"/>
      <c r="F1" s="678"/>
      <c r="G1" s="678"/>
      <c r="H1" s="678"/>
      <c r="I1" s="678"/>
      <c r="J1" s="678"/>
      <c r="K1" s="678"/>
      <c r="L1" s="678"/>
    </row>
    <row r="2" spans="1:19" ht="15.75" customHeight="1" x14ac:dyDescent="0.25">
      <c r="A2" s="741" t="s">
        <v>219</v>
      </c>
      <c r="B2" s="742"/>
      <c r="C2" s="742"/>
      <c r="D2" s="742"/>
      <c r="E2" s="742"/>
      <c r="F2" s="742"/>
      <c r="G2" s="742"/>
      <c r="H2" s="742"/>
      <c r="I2" s="742"/>
      <c r="J2" s="742"/>
      <c r="K2" s="742"/>
      <c r="L2" s="743"/>
    </row>
    <row r="3" spans="1:19" ht="47.25" customHeight="1" thickBot="1" x14ac:dyDescent="0.3">
      <c r="A3" s="744" t="s">
        <v>476</v>
      </c>
      <c r="B3" s="745"/>
      <c r="C3" s="745"/>
      <c r="D3" s="745"/>
      <c r="E3" s="745"/>
      <c r="F3" s="745"/>
      <c r="G3" s="745"/>
      <c r="H3" s="745"/>
      <c r="I3" s="745"/>
      <c r="J3" s="745"/>
      <c r="K3" s="745"/>
      <c r="L3" s="746"/>
    </row>
    <row r="4" spans="1:19" ht="15" customHeight="1" thickBot="1" x14ac:dyDescent="0.3">
      <c r="A4" s="747" t="s">
        <v>154</v>
      </c>
      <c r="B4" s="748"/>
      <c r="C4" s="749"/>
      <c r="D4" s="409"/>
      <c r="E4" s="409"/>
      <c r="F4" s="750" t="s">
        <v>175</v>
      </c>
      <c r="G4" s="751"/>
      <c r="H4" s="752"/>
      <c r="I4" s="694" t="s">
        <v>183</v>
      </c>
      <c r="J4" s="695"/>
      <c r="K4" s="611" t="str">
        <f>Instructions!A5</f>
        <v>Version 8:  Revised 6/4/12</v>
      </c>
      <c r="L4" s="612"/>
      <c r="M4" s="723" t="s">
        <v>91</v>
      </c>
      <c r="N4" s="724"/>
      <c r="O4" s="724"/>
      <c r="P4" s="724"/>
      <c r="Q4" s="724"/>
      <c r="R4" s="724"/>
      <c r="S4" s="725"/>
    </row>
    <row r="5" spans="1:19" ht="25.5" customHeight="1" x14ac:dyDescent="0.25">
      <c r="A5" s="672"/>
      <c r="B5" s="76" t="s">
        <v>158</v>
      </c>
      <c r="C5" s="77" t="s">
        <v>159</v>
      </c>
      <c r="D5" s="77"/>
      <c r="E5" s="77"/>
      <c r="F5" s="78" t="s">
        <v>177</v>
      </c>
      <c r="G5" s="78" t="s">
        <v>178</v>
      </c>
      <c r="H5" s="78" t="s">
        <v>168</v>
      </c>
      <c r="I5" s="696"/>
      <c r="J5" s="697"/>
      <c r="K5" s="609" t="s">
        <v>176</v>
      </c>
      <c r="L5" s="610"/>
      <c r="M5" s="726"/>
      <c r="N5" s="727"/>
      <c r="O5" s="727"/>
      <c r="P5" s="727"/>
      <c r="Q5" s="727"/>
      <c r="R5" s="727"/>
      <c r="S5" s="728"/>
    </row>
    <row r="6" spans="1:19" ht="16.5" thickBot="1" x14ac:dyDescent="0.3">
      <c r="A6" s="673"/>
      <c r="B6" s="79">
        <f>B8+B15+B19+B23+B27+B33+B38+B41+B44+B50</f>
        <v>39</v>
      </c>
      <c r="C6" s="79">
        <f>MIN(C8+C15+C19+C23+C27+C33+C38+C41+C44+C50,C7)</f>
        <v>0</v>
      </c>
      <c r="D6" s="80"/>
      <c r="E6" s="80"/>
      <c r="F6" s="81">
        <f>SUM(F8,F23,F33,F41)</f>
        <v>0</v>
      </c>
      <c r="G6" s="81">
        <f>SUM(G8,G23,G33,G41)</f>
        <v>0</v>
      </c>
      <c r="H6" s="81">
        <f>SUM(H8,H23,H33,H41)</f>
        <v>0</v>
      </c>
      <c r="I6" s="698"/>
      <c r="J6" s="699"/>
      <c r="K6" s="613"/>
      <c r="L6" s="614"/>
      <c r="M6" s="729"/>
      <c r="N6" s="721"/>
      <c r="O6" s="721"/>
      <c r="P6" s="721"/>
      <c r="Q6" s="721"/>
      <c r="R6" s="721"/>
      <c r="S6" s="730"/>
    </row>
    <row r="7" spans="1:19" ht="21" customHeight="1" thickBot="1" x14ac:dyDescent="0.3">
      <c r="A7" s="82"/>
      <c r="B7" s="83"/>
      <c r="C7" s="354">
        <f>ROUND(B6*0.8,0)</f>
        <v>31</v>
      </c>
      <c r="D7" s="84"/>
      <c r="E7" s="84"/>
      <c r="F7" s="676" t="s">
        <v>489</v>
      </c>
      <c r="G7" s="676"/>
      <c r="H7" s="677"/>
      <c r="I7" s="685" t="s">
        <v>231</v>
      </c>
      <c r="J7" s="686"/>
      <c r="K7" s="686"/>
      <c r="L7" s="687"/>
      <c r="M7" s="731"/>
      <c r="N7" s="722"/>
      <c r="O7" s="722"/>
      <c r="P7" s="722"/>
      <c r="Q7" s="722"/>
      <c r="R7" s="722"/>
      <c r="S7" s="732"/>
    </row>
    <row r="8" spans="1:19" ht="15" customHeight="1" thickBot="1" x14ac:dyDescent="0.3">
      <c r="A8" s="85" t="s">
        <v>24</v>
      </c>
      <c r="B8" s="86">
        <v>6</v>
      </c>
      <c r="C8" s="87">
        <f>SUM(C9:C9)</f>
        <v>0</v>
      </c>
      <c r="D8" s="342"/>
      <c r="E8" s="342"/>
      <c r="F8" s="190">
        <f>SUM(F9:F9)</f>
        <v>0</v>
      </c>
      <c r="G8" s="190">
        <f>SUM(G9:G9)</f>
        <v>0</v>
      </c>
      <c r="H8" s="278">
        <f>SUM(H9:H9)</f>
        <v>0</v>
      </c>
      <c r="I8" s="753" t="s">
        <v>25</v>
      </c>
      <c r="J8" s="754"/>
      <c r="K8" s="754"/>
      <c r="L8" s="755"/>
      <c r="M8" s="182"/>
      <c r="N8" s="182"/>
      <c r="O8" s="182"/>
      <c r="P8" s="182"/>
      <c r="Q8" s="182"/>
      <c r="R8" s="182"/>
      <c r="S8" s="182"/>
    </row>
    <row r="9" spans="1:19" ht="117" customHeight="1" thickBot="1" x14ac:dyDescent="0.3">
      <c r="A9" s="108"/>
      <c r="B9" s="109">
        <v>6</v>
      </c>
      <c r="C9" s="363">
        <f>IF(E9&lt;7,E9,6)</f>
        <v>0</v>
      </c>
      <c r="D9" s="341"/>
      <c r="E9" s="341">
        <f>IF(K11="Yes",2,IF(K10="Yes",1,0))+IF(K13&gt;=70,1,0)+IF(K14="Yes",1,0)+IF(K12&lt;&gt;"",TRUNC(K12/50,0),0)</f>
        <v>0</v>
      </c>
      <c r="F9" s="191"/>
      <c r="G9" s="191"/>
      <c r="H9" s="279"/>
      <c r="I9" s="756"/>
      <c r="J9" s="757"/>
      <c r="K9" s="758" t="s">
        <v>222</v>
      </c>
      <c r="L9" s="759"/>
      <c r="M9" s="726"/>
      <c r="N9" s="727"/>
      <c r="O9" s="727"/>
      <c r="P9" s="727"/>
      <c r="Q9" s="727"/>
      <c r="R9" s="727"/>
      <c r="S9" s="728"/>
    </row>
    <row r="10" spans="1:19" s="168" customFormat="1" ht="18" customHeight="1" x14ac:dyDescent="0.25">
      <c r="A10" s="615"/>
      <c r="B10" s="616"/>
      <c r="C10" s="616"/>
      <c r="D10" s="616"/>
      <c r="E10" s="616"/>
      <c r="F10" s="616"/>
      <c r="G10" s="616"/>
      <c r="H10" s="616"/>
      <c r="I10" s="208"/>
      <c r="J10" s="74"/>
      <c r="K10" s="357"/>
      <c r="L10" s="264" t="s">
        <v>343</v>
      </c>
      <c r="M10" s="729"/>
      <c r="N10" s="721"/>
      <c r="O10" s="721"/>
      <c r="P10" s="721"/>
      <c r="Q10" s="721"/>
      <c r="R10" s="721"/>
      <c r="S10" s="730"/>
    </row>
    <row r="11" spans="1:19" s="168" customFormat="1" ht="18" customHeight="1" x14ac:dyDescent="0.25">
      <c r="A11" s="617"/>
      <c r="B11" s="618"/>
      <c r="C11" s="618"/>
      <c r="D11" s="618"/>
      <c r="E11" s="618"/>
      <c r="F11" s="618"/>
      <c r="G11" s="618"/>
      <c r="H11" s="618"/>
      <c r="I11" s="208"/>
      <c r="J11" s="74"/>
      <c r="K11" s="357"/>
      <c r="L11" s="264" t="s">
        <v>344</v>
      </c>
      <c r="M11" s="729"/>
      <c r="N11" s="721"/>
      <c r="O11" s="721"/>
      <c r="P11" s="721"/>
      <c r="Q11" s="721"/>
      <c r="R11" s="721"/>
      <c r="S11" s="730"/>
    </row>
    <row r="12" spans="1:19" s="168" customFormat="1" ht="17.25" customHeight="1" x14ac:dyDescent="0.25">
      <c r="A12" s="617"/>
      <c r="B12" s="618"/>
      <c r="C12" s="618"/>
      <c r="D12" s="618"/>
      <c r="E12" s="618"/>
      <c r="F12" s="618"/>
      <c r="G12" s="618"/>
      <c r="H12" s="618"/>
      <c r="I12" s="208"/>
      <c r="J12" s="74"/>
      <c r="K12" s="358"/>
      <c r="L12" s="264" t="s">
        <v>406</v>
      </c>
      <c r="M12" s="729"/>
      <c r="N12" s="721"/>
      <c r="O12" s="721"/>
      <c r="P12" s="721"/>
      <c r="Q12" s="721"/>
      <c r="R12" s="721"/>
      <c r="S12" s="730"/>
    </row>
    <row r="13" spans="1:19" s="168" customFormat="1" ht="15.75" customHeight="1" x14ac:dyDescent="0.25">
      <c r="A13" s="617"/>
      <c r="B13" s="618"/>
      <c r="C13" s="618"/>
      <c r="D13" s="618"/>
      <c r="E13" s="618"/>
      <c r="F13" s="618"/>
      <c r="G13" s="618"/>
      <c r="H13" s="618"/>
      <c r="I13" s="208"/>
      <c r="J13" s="74"/>
      <c r="K13" s="358"/>
      <c r="L13" s="264" t="s">
        <v>465</v>
      </c>
      <c r="M13" s="729"/>
      <c r="N13" s="721"/>
      <c r="O13" s="721"/>
      <c r="P13" s="721"/>
      <c r="Q13" s="721"/>
      <c r="R13" s="721"/>
      <c r="S13" s="730"/>
    </row>
    <row r="14" spans="1:19" s="168" customFormat="1" ht="39.75" customHeight="1" thickBot="1" x14ac:dyDescent="0.3">
      <c r="A14" s="619"/>
      <c r="B14" s="620"/>
      <c r="C14" s="620"/>
      <c r="D14" s="620"/>
      <c r="E14" s="620"/>
      <c r="F14" s="620"/>
      <c r="G14" s="620"/>
      <c r="H14" s="620"/>
      <c r="I14" s="280"/>
      <c r="J14" s="212"/>
      <c r="K14" s="357"/>
      <c r="L14" s="268" t="s">
        <v>345</v>
      </c>
      <c r="M14" s="731"/>
      <c r="N14" s="722"/>
      <c r="O14" s="722"/>
      <c r="P14" s="722"/>
      <c r="Q14" s="722"/>
      <c r="R14" s="722"/>
      <c r="S14" s="732"/>
    </row>
    <row r="15" spans="1:19" ht="15" customHeight="1" thickBot="1" x14ac:dyDescent="0.3">
      <c r="A15" s="85" t="s">
        <v>26</v>
      </c>
      <c r="B15" s="86">
        <v>3</v>
      </c>
      <c r="C15" s="87">
        <f>SUM(C16:C16)</f>
        <v>0</v>
      </c>
      <c r="D15" s="87"/>
      <c r="E15" s="87"/>
      <c r="F15" s="88">
        <f>SUM(F16:F16)</f>
        <v>0</v>
      </c>
      <c r="G15" s="88">
        <f>SUM(G16:G16)</f>
        <v>0</v>
      </c>
      <c r="H15" s="189">
        <f>SUM(H16:H16)</f>
        <v>0</v>
      </c>
      <c r="I15" s="641" t="s">
        <v>27</v>
      </c>
      <c r="J15" s="642"/>
      <c r="K15" s="642"/>
      <c r="L15" s="658"/>
      <c r="M15" s="178"/>
      <c r="N15" s="178"/>
      <c r="O15" s="178"/>
      <c r="P15" s="178"/>
      <c r="Q15" s="178"/>
      <c r="R15" s="178"/>
      <c r="S15" s="178"/>
    </row>
    <row r="16" spans="1:19" ht="63.75" customHeight="1" thickBot="1" x14ac:dyDescent="0.3">
      <c r="A16" s="108"/>
      <c r="B16" s="109">
        <v>3</v>
      </c>
      <c r="C16" s="307">
        <f>IF(K18="Yes",2,0)+IF(K17="Yes",1,0)</f>
        <v>0</v>
      </c>
      <c r="D16" s="341"/>
      <c r="E16" s="341"/>
      <c r="F16" s="110"/>
      <c r="G16" s="110"/>
      <c r="H16" s="162"/>
      <c r="I16" s="739"/>
      <c r="J16" s="740"/>
      <c r="K16" s="667" t="s">
        <v>223</v>
      </c>
      <c r="L16" s="668"/>
      <c r="M16" s="726"/>
      <c r="N16" s="727"/>
      <c r="O16" s="727"/>
      <c r="P16" s="727"/>
      <c r="Q16" s="727"/>
      <c r="R16" s="727"/>
      <c r="S16" s="728"/>
    </row>
    <row r="17" spans="1:19" s="168" customFormat="1" ht="28.5" customHeight="1" x14ac:dyDescent="0.25">
      <c r="A17" s="615"/>
      <c r="B17" s="616"/>
      <c r="C17" s="616"/>
      <c r="D17" s="616"/>
      <c r="E17" s="616"/>
      <c r="F17" s="616"/>
      <c r="G17" s="616"/>
      <c r="H17" s="616"/>
      <c r="I17" s="205"/>
      <c r="J17" s="206"/>
      <c r="K17" s="357"/>
      <c r="L17" s="215" t="s">
        <v>346</v>
      </c>
      <c r="M17" s="729"/>
      <c r="N17" s="721"/>
      <c r="O17" s="721"/>
      <c r="P17" s="721"/>
      <c r="Q17" s="721"/>
      <c r="R17" s="721"/>
      <c r="S17" s="730"/>
    </row>
    <row r="18" spans="1:19" s="168" customFormat="1" ht="18" customHeight="1" thickBot="1" x14ac:dyDescent="0.3">
      <c r="A18" s="619"/>
      <c r="B18" s="620"/>
      <c r="C18" s="620"/>
      <c r="D18" s="620"/>
      <c r="E18" s="620"/>
      <c r="F18" s="620"/>
      <c r="G18" s="620"/>
      <c r="H18" s="620"/>
      <c r="I18" s="203"/>
      <c r="J18" s="195"/>
      <c r="K18" s="357"/>
      <c r="L18" s="214" t="s">
        <v>347</v>
      </c>
      <c r="M18" s="731"/>
      <c r="N18" s="722"/>
      <c r="O18" s="722"/>
      <c r="P18" s="722"/>
      <c r="Q18" s="722"/>
      <c r="R18" s="722"/>
      <c r="S18" s="732"/>
    </row>
    <row r="19" spans="1:19" ht="15.75" customHeight="1" thickBot="1" x14ac:dyDescent="0.3">
      <c r="A19" s="85" t="s">
        <v>28</v>
      </c>
      <c r="B19" s="86">
        <v>3</v>
      </c>
      <c r="C19" s="87">
        <f>SUM(C20:C20)</f>
        <v>0</v>
      </c>
      <c r="D19" s="87"/>
      <c r="E19" s="87"/>
      <c r="F19" s="88">
        <f>SUM(F20:F20)</f>
        <v>0</v>
      </c>
      <c r="G19" s="88">
        <f>SUM(G20:G20)</f>
        <v>0</v>
      </c>
      <c r="H19" s="189">
        <f>SUM(H20:H20)</f>
        <v>0</v>
      </c>
      <c r="I19" s="641" t="s">
        <v>29</v>
      </c>
      <c r="J19" s="642"/>
      <c r="K19" s="642"/>
      <c r="L19" s="658"/>
      <c r="M19" s="178"/>
      <c r="N19" s="178"/>
      <c r="O19" s="178"/>
      <c r="P19" s="178"/>
      <c r="Q19" s="178"/>
      <c r="R19" s="178"/>
      <c r="S19" s="178"/>
    </row>
    <row r="20" spans="1:19" ht="93.75" customHeight="1" thickBot="1" x14ac:dyDescent="0.3">
      <c r="A20" s="108"/>
      <c r="B20" s="109">
        <v>3</v>
      </c>
      <c r="C20" s="367">
        <f>IF(K22="Yes",IF(K21&lt;=30,3,IF(K21&lt;=40,2,IF(K21&lt;=50,1,0))),0)</f>
        <v>0</v>
      </c>
      <c r="D20" s="300"/>
      <c r="E20" s="300"/>
      <c r="F20" s="110"/>
      <c r="G20" s="110"/>
      <c r="H20" s="162"/>
      <c r="I20" s="646"/>
      <c r="J20" s="738"/>
      <c r="K20" s="667" t="s">
        <v>407</v>
      </c>
      <c r="L20" s="668"/>
      <c r="M20" s="726"/>
      <c r="N20" s="727"/>
      <c r="O20" s="727"/>
      <c r="P20" s="727"/>
      <c r="Q20" s="727"/>
      <c r="R20" s="727"/>
      <c r="S20" s="728"/>
    </row>
    <row r="21" spans="1:19" s="168" customFormat="1" ht="19.5" customHeight="1" x14ac:dyDescent="0.25">
      <c r="A21" s="615"/>
      <c r="B21" s="616"/>
      <c r="C21" s="616"/>
      <c r="D21" s="616"/>
      <c r="E21" s="616"/>
      <c r="F21" s="616"/>
      <c r="G21" s="616"/>
      <c r="H21" s="616"/>
      <c r="I21" s="198"/>
      <c r="J21" s="204"/>
      <c r="K21" s="310"/>
      <c r="L21" s="323" t="s">
        <v>452</v>
      </c>
      <c r="M21" s="729"/>
      <c r="N21" s="721"/>
      <c r="O21" s="721"/>
      <c r="P21" s="721"/>
      <c r="Q21" s="721"/>
      <c r="R21" s="721"/>
      <c r="S21" s="730"/>
    </row>
    <row r="22" spans="1:19" s="168" customFormat="1" ht="19.5" customHeight="1" thickBot="1" x14ac:dyDescent="0.3">
      <c r="A22" s="617"/>
      <c r="B22" s="618"/>
      <c r="C22" s="618"/>
      <c r="D22" s="618"/>
      <c r="E22" s="618"/>
      <c r="F22" s="618"/>
      <c r="G22" s="618"/>
      <c r="H22" s="618"/>
      <c r="I22" s="198"/>
      <c r="J22" s="204"/>
      <c r="K22" s="339"/>
      <c r="L22" s="323" t="s">
        <v>447</v>
      </c>
      <c r="M22" s="729"/>
      <c r="N22" s="721"/>
      <c r="O22" s="721"/>
      <c r="P22" s="721"/>
      <c r="Q22" s="721"/>
      <c r="R22" s="721"/>
      <c r="S22" s="730"/>
    </row>
    <row r="23" spans="1:19" ht="15.75" thickBot="1" x14ac:dyDescent="0.3">
      <c r="A23" s="85" t="s">
        <v>30</v>
      </c>
      <c r="B23" s="86">
        <v>2</v>
      </c>
      <c r="C23" s="87">
        <f>SUM(C24:C24)</f>
        <v>0</v>
      </c>
      <c r="D23" s="87"/>
      <c r="E23" s="87"/>
      <c r="F23" s="88">
        <f>SUM(F24:F24)</f>
        <v>0</v>
      </c>
      <c r="G23" s="88">
        <f>SUM(G24:G24)</f>
        <v>0</v>
      </c>
      <c r="H23" s="189">
        <f>SUM(H24:H24)</f>
        <v>0</v>
      </c>
      <c r="I23" s="664" t="s">
        <v>31</v>
      </c>
      <c r="J23" s="664"/>
      <c r="K23" s="664"/>
      <c r="L23" s="665"/>
      <c r="M23" s="178"/>
      <c r="N23" s="178"/>
      <c r="O23" s="178"/>
      <c r="P23" s="178"/>
      <c r="Q23" s="178"/>
      <c r="R23" s="178"/>
      <c r="S23" s="178"/>
    </row>
    <row r="24" spans="1:19" ht="42.75" customHeight="1" x14ac:dyDescent="0.25">
      <c r="A24" s="108"/>
      <c r="B24" s="109">
        <v>2</v>
      </c>
      <c r="C24" s="346">
        <f>IF(K25="Yes",IF(K26="Yes",2,1),0)</f>
        <v>0</v>
      </c>
      <c r="D24" s="312"/>
      <c r="E24" s="312"/>
      <c r="F24" s="110"/>
      <c r="G24" s="110"/>
      <c r="H24" s="162"/>
      <c r="I24" s="712"/>
      <c r="J24" s="712"/>
      <c r="K24" s="667" t="s">
        <v>224</v>
      </c>
      <c r="L24" s="668"/>
      <c r="M24" s="726"/>
      <c r="N24" s="727"/>
      <c r="O24" s="727"/>
      <c r="P24" s="727"/>
      <c r="Q24" s="727"/>
      <c r="R24" s="727"/>
      <c r="S24" s="728"/>
    </row>
    <row r="25" spans="1:19" s="168" customFormat="1" ht="17.25" customHeight="1" x14ac:dyDescent="0.25">
      <c r="A25" s="615"/>
      <c r="B25" s="616"/>
      <c r="C25" s="618"/>
      <c r="D25" s="616"/>
      <c r="E25" s="616"/>
      <c r="F25" s="616"/>
      <c r="G25" s="616"/>
      <c r="H25" s="616"/>
      <c r="I25" s="205"/>
      <c r="J25" s="206"/>
      <c r="K25" s="357"/>
      <c r="L25" s="323" t="s">
        <v>466</v>
      </c>
      <c r="M25" s="729"/>
      <c r="N25" s="721"/>
      <c r="O25" s="721"/>
      <c r="P25" s="721"/>
      <c r="Q25" s="721"/>
      <c r="R25" s="721"/>
      <c r="S25" s="730"/>
    </row>
    <row r="26" spans="1:19" s="168" customFormat="1" ht="40.5" customHeight="1" thickBot="1" x14ac:dyDescent="0.3">
      <c r="A26" s="617"/>
      <c r="B26" s="618"/>
      <c r="C26" s="618"/>
      <c r="D26" s="618"/>
      <c r="E26" s="618"/>
      <c r="F26" s="618"/>
      <c r="G26" s="618"/>
      <c r="H26" s="618"/>
      <c r="I26" s="203"/>
      <c r="J26" s="195"/>
      <c r="K26" s="357"/>
      <c r="L26" s="333" t="s">
        <v>477</v>
      </c>
      <c r="M26" s="729"/>
      <c r="N26" s="721"/>
      <c r="O26" s="721"/>
      <c r="P26" s="721"/>
      <c r="Q26" s="721"/>
      <c r="R26" s="721"/>
      <c r="S26" s="730"/>
    </row>
    <row r="27" spans="1:19" ht="15" customHeight="1" thickBot="1" x14ac:dyDescent="0.3">
      <c r="A27" s="85" t="s">
        <v>32</v>
      </c>
      <c r="B27" s="86">
        <v>4</v>
      </c>
      <c r="C27" s="87">
        <f t="shared" ref="C27:H27" si="0">SUM(C28:C28)</f>
        <v>0</v>
      </c>
      <c r="D27" s="87"/>
      <c r="E27" s="87"/>
      <c r="F27" s="88">
        <f t="shared" si="0"/>
        <v>0</v>
      </c>
      <c r="G27" s="88">
        <f t="shared" si="0"/>
        <v>0</v>
      </c>
      <c r="H27" s="189">
        <f t="shared" si="0"/>
        <v>0</v>
      </c>
      <c r="I27" s="641" t="s">
        <v>33</v>
      </c>
      <c r="J27" s="642"/>
      <c r="K27" s="642"/>
      <c r="L27" s="658"/>
      <c r="M27" s="182"/>
      <c r="N27" s="182"/>
      <c r="O27" s="182"/>
      <c r="P27" s="182"/>
      <c r="Q27" s="182"/>
      <c r="R27" s="182"/>
      <c r="S27" s="182"/>
    </row>
    <row r="28" spans="1:19" ht="108" customHeight="1" thickBot="1" x14ac:dyDescent="0.3">
      <c r="A28" s="108"/>
      <c r="B28" s="109">
        <v>4</v>
      </c>
      <c r="C28" s="363">
        <f>IF(E28&lt;5,E28,4)</f>
        <v>0</v>
      </c>
      <c r="D28" s="347"/>
      <c r="E28" s="352">
        <f>IF(K29="Yes",1,0)+IF(K30="Yes",1,0)+IF(K32="Yes",2,IF(K31="Yes",1,0))</f>
        <v>0</v>
      </c>
      <c r="F28" s="110"/>
      <c r="G28" s="110"/>
      <c r="H28" s="162"/>
      <c r="I28" s="645"/>
      <c r="J28" s="645"/>
      <c r="K28" s="667" t="s">
        <v>225</v>
      </c>
      <c r="L28" s="668"/>
      <c r="M28" s="726"/>
      <c r="N28" s="727"/>
      <c r="O28" s="727"/>
      <c r="P28" s="727"/>
      <c r="Q28" s="727"/>
      <c r="R28" s="727"/>
      <c r="S28" s="728"/>
    </row>
    <row r="29" spans="1:19" s="168" customFormat="1" ht="17.25" customHeight="1" x14ac:dyDescent="0.25">
      <c r="A29" s="615"/>
      <c r="B29" s="616"/>
      <c r="C29" s="616"/>
      <c r="D29" s="616"/>
      <c r="E29" s="616"/>
      <c r="F29" s="616"/>
      <c r="G29" s="616"/>
      <c r="H29" s="616"/>
      <c r="I29" s="187"/>
      <c r="J29" s="187"/>
      <c r="K29" s="357"/>
      <c r="L29" s="215" t="s">
        <v>348</v>
      </c>
      <c r="M29" s="729"/>
      <c r="N29" s="721"/>
      <c r="O29" s="721"/>
      <c r="P29" s="721"/>
      <c r="Q29" s="721"/>
      <c r="R29" s="721"/>
      <c r="S29" s="730"/>
    </row>
    <row r="30" spans="1:19" s="168" customFormat="1" ht="17.25" customHeight="1" x14ac:dyDescent="0.25">
      <c r="A30" s="617"/>
      <c r="B30" s="618"/>
      <c r="C30" s="618"/>
      <c r="D30" s="618"/>
      <c r="E30" s="618"/>
      <c r="F30" s="618"/>
      <c r="G30" s="618"/>
      <c r="H30" s="618"/>
      <c r="I30" s="187"/>
      <c r="J30" s="187"/>
      <c r="K30" s="357"/>
      <c r="L30" s="215" t="s">
        <v>349</v>
      </c>
      <c r="M30" s="729"/>
      <c r="N30" s="721"/>
      <c r="O30" s="721"/>
      <c r="P30" s="721"/>
      <c r="Q30" s="721"/>
      <c r="R30" s="721"/>
      <c r="S30" s="730"/>
    </row>
    <row r="31" spans="1:19" s="168" customFormat="1" ht="40.5" customHeight="1" x14ac:dyDescent="0.25">
      <c r="A31" s="617"/>
      <c r="B31" s="618"/>
      <c r="C31" s="618"/>
      <c r="D31" s="618"/>
      <c r="E31" s="618"/>
      <c r="F31" s="618"/>
      <c r="G31" s="618"/>
      <c r="H31" s="618"/>
      <c r="I31" s="187"/>
      <c r="J31" s="187"/>
      <c r="K31" s="357"/>
      <c r="L31" s="215" t="s">
        <v>350</v>
      </c>
      <c r="M31" s="729"/>
      <c r="N31" s="721"/>
      <c r="O31" s="721"/>
      <c r="P31" s="721"/>
      <c r="Q31" s="721"/>
      <c r="R31" s="721"/>
      <c r="S31" s="730"/>
    </row>
    <row r="32" spans="1:19" s="168" customFormat="1" ht="15.75" customHeight="1" thickBot="1" x14ac:dyDescent="0.3">
      <c r="A32" s="619"/>
      <c r="B32" s="620"/>
      <c r="C32" s="620"/>
      <c r="D32" s="620"/>
      <c r="E32" s="620"/>
      <c r="F32" s="620"/>
      <c r="G32" s="620"/>
      <c r="H32" s="620"/>
      <c r="I32" s="200"/>
      <c r="J32" s="200"/>
      <c r="K32" s="357"/>
      <c r="L32" s="214" t="s">
        <v>351</v>
      </c>
      <c r="M32" s="731"/>
      <c r="N32" s="722"/>
      <c r="O32" s="722"/>
      <c r="P32" s="722"/>
      <c r="Q32" s="722"/>
      <c r="R32" s="722"/>
      <c r="S32" s="732"/>
    </row>
    <row r="33" spans="1:19" ht="15.75" thickBot="1" x14ac:dyDescent="0.3">
      <c r="A33" s="85" t="s">
        <v>220</v>
      </c>
      <c r="B33" s="86">
        <v>1</v>
      </c>
      <c r="C33" s="87">
        <f t="shared" ref="C33:H33" si="1">SUM(C34:C34)</f>
        <v>0</v>
      </c>
      <c r="D33" s="87"/>
      <c r="E33" s="87"/>
      <c r="F33" s="88">
        <f t="shared" si="1"/>
        <v>0</v>
      </c>
      <c r="G33" s="88">
        <f t="shared" si="1"/>
        <v>0</v>
      </c>
      <c r="H33" s="189">
        <f t="shared" si="1"/>
        <v>0</v>
      </c>
      <c r="I33" s="707" t="s">
        <v>35</v>
      </c>
      <c r="J33" s="707"/>
      <c r="K33" s="707"/>
      <c r="L33" s="737"/>
      <c r="M33" s="182"/>
      <c r="N33" s="182"/>
      <c r="O33" s="182"/>
      <c r="P33" s="182"/>
      <c r="Q33" s="182"/>
      <c r="R33" s="182"/>
      <c r="S33" s="186"/>
    </row>
    <row r="34" spans="1:19" ht="43.5" customHeight="1" thickBot="1" x14ac:dyDescent="0.3">
      <c r="A34" s="108"/>
      <c r="B34" s="109">
        <v>1</v>
      </c>
      <c r="C34" s="307">
        <f>IF(AND(K35="Yes",K36="Yes",K37="Yes"),1,0)</f>
        <v>0</v>
      </c>
      <c r="D34" s="341"/>
      <c r="E34" s="341"/>
      <c r="F34" s="110"/>
      <c r="G34" s="110"/>
      <c r="H34" s="162"/>
      <c r="I34" s="712"/>
      <c r="J34" s="712"/>
      <c r="K34" s="667" t="s">
        <v>226</v>
      </c>
      <c r="L34" s="668"/>
      <c r="M34" s="626"/>
      <c r="N34" s="627"/>
      <c r="O34" s="627"/>
      <c r="P34" s="627"/>
      <c r="Q34" s="627"/>
      <c r="R34" s="627"/>
      <c r="S34" s="628"/>
    </row>
    <row r="35" spans="1:19" s="168" customFormat="1" ht="17.25" customHeight="1" x14ac:dyDescent="0.25">
      <c r="A35" s="615"/>
      <c r="B35" s="616"/>
      <c r="C35" s="616"/>
      <c r="D35" s="616"/>
      <c r="E35" s="616"/>
      <c r="F35" s="616"/>
      <c r="G35" s="616"/>
      <c r="H35" s="616"/>
      <c r="I35" s="205"/>
      <c r="J35" s="206"/>
      <c r="K35" s="357"/>
      <c r="L35" s="215" t="s">
        <v>408</v>
      </c>
      <c r="M35" s="629"/>
      <c r="N35" s="630"/>
      <c r="O35" s="630"/>
      <c r="P35" s="630"/>
      <c r="Q35" s="630"/>
      <c r="R35" s="630"/>
      <c r="S35" s="631"/>
    </row>
    <row r="36" spans="1:19" s="168" customFormat="1" ht="17.25" customHeight="1" x14ac:dyDescent="0.25">
      <c r="A36" s="617"/>
      <c r="B36" s="618"/>
      <c r="C36" s="618"/>
      <c r="D36" s="618"/>
      <c r="E36" s="618"/>
      <c r="F36" s="618"/>
      <c r="G36" s="618"/>
      <c r="H36" s="618"/>
      <c r="I36" s="205"/>
      <c r="J36" s="206"/>
      <c r="K36" s="357"/>
      <c r="L36" s="215" t="s">
        <v>352</v>
      </c>
      <c r="M36" s="629"/>
      <c r="N36" s="630"/>
      <c r="O36" s="630"/>
      <c r="P36" s="630"/>
      <c r="Q36" s="630"/>
      <c r="R36" s="630"/>
      <c r="S36" s="631"/>
    </row>
    <row r="37" spans="1:19" s="168" customFormat="1" ht="30.75" customHeight="1" thickBot="1" x14ac:dyDescent="0.3">
      <c r="A37" s="619"/>
      <c r="B37" s="620"/>
      <c r="C37" s="620"/>
      <c r="D37" s="620"/>
      <c r="E37" s="620"/>
      <c r="F37" s="620"/>
      <c r="G37" s="620"/>
      <c r="H37" s="620"/>
      <c r="I37" s="203"/>
      <c r="J37" s="195"/>
      <c r="K37" s="357"/>
      <c r="L37" s="214" t="s">
        <v>353</v>
      </c>
      <c r="M37" s="632"/>
      <c r="N37" s="633"/>
      <c r="O37" s="633"/>
      <c r="P37" s="633"/>
      <c r="Q37" s="633"/>
      <c r="R37" s="633"/>
      <c r="S37" s="634"/>
    </row>
    <row r="38" spans="1:19" ht="15" customHeight="1" thickBot="1" x14ac:dyDescent="0.3">
      <c r="A38" s="85" t="s">
        <v>36</v>
      </c>
      <c r="B38" s="86">
        <v>3</v>
      </c>
      <c r="C38" s="87">
        <f t="shared" ref="C38:H38" si="2">SUM(C39:C39)</f>
        <v>0</v>
      </c>
      <c r="D38" s="87"/>
      <c r="E38" s="87"/>
      <c r="F38" s="88">
        <f t="shared" si="2"/>
        <v>0</v>
      </c>
      <c r="G38" s="88">
        <f t="shared" si="2"/>
        <v>0</v>
      </c>
      <c r="H38" s="189">
        <f t="shared" si="2"/>
        <v>0</v>
      </c>
      <c r="I38" s="641" t="s">
        <v>37</v>
      </c>
      <c r="J38" s="642"/>
      <c r="K38" s="642"/>
      <c r="L38" s="658"/>
      <c r="M38" s="178"/>
      <c r="N38" s="178"/>
      <c r="O38" s="178"/>
      <c r="P38" s="178"/>
      <c r="Q38" s="178"/>
      <c r="R38" s="178"/>
      <c r="S38" s="178"/>
    </row>
    <row r="39" spans="1:19" ht="42.75" customHeight="1" thickBot="1" x14ac:dyDescent="0.3">
      <c r="A39" s="108"/>
      <c r="B39" s="109">
        <v>3</v>
      </c>
      <c r="C39" s="367">
        <f>IF(K40&gt;=60,1,0)+IF(K40&gt;=75,1,0)+IF(K40&gt;=90,1,0)</f>
        <v>0</v>
      </c>
      <c r="D39" s="300"/>
      <c r="E39" s="300"/>
      <c r="F39" s="110"/>
      <c r="G39" s="110"/>
      <c r="H39" s="162"/>
      <c r="I39" s="645"/>
      <c r="J39" s="645"/>
      <c r="K39" s="667" t="s">
        <v>227</v>
      </c>
      <c r="L39" s="668"/>
      <c r="M39" s="626"/>
      <c r="N39" s="627"/>
      <c r="O39" s="627"/>
      <c r="P39" s="627"/>
      <c r="Q39" s="627"/>
      <c r="R39" s="627"/>
      <c r="S39" s="628"/>
    </row>
    <row r="40" spans="1:19" s="168" customFormat="1" ht="15.75" customHeight="1" thickBot="1" x14ac:dyDescent="0.3">
      <c r="A40" s="718"/>
      <c r="B40" s="763"/>
      <c r="C40" s="763"/>
      <c r="D40" s="763"/>
      <c r="E40" s="763"/>
      <c r="F40" s="763"/>
      <c r="G40" s="763"/>
      <c r="H40" s="763"/>
      <c r="I40" s="203"/>
      <c r="J40" s="195"/>
      <c r="K40" s="359"/>
      <c r="L40" s="214" t="s">
        <v>354</v>
      </c>
      <c r="M40" s="629"/>
      <c r="N40" s="630"/>
      <c r="O40" s="630"/>
      <c r="P40" s="630"/>
      <c r="Q40" s="630"/>
      <c r="R40" s="630"/>
      <c r="S40" s="631"/>
    </row>
    <row r="41" spans="1:19" ht="15" customHeight="1" thickBot="1" x14ac:dyDescent="0.3">
      <c r="A41" s="85" t="s">
        <v>38</v>
      </c>
      <c r="B41" s="86">
        <v>4</v>
      </c>
      <c r="C41" s="87">
        <f t="shared" ref="C41:H50" si="3">SUM(C42:C42)</f>
        <v>0</v>
      </c>
      <c r="D41" s="87"/>
      <c r="E41" s="87"/>
      <c r="F41" s="88">
        <f t="shared" si="3"/>
        <v>0</v>
      </c>
      <c r="G41" s="88">
        <f t="shared" si="3"/>
        <v>0</v>
      </c>
      <c r="H41" s="189">
        <f t="shared" si="3"/>
        <v>0</v>
      </c>
      <c r="I41" s="641" t="s">
        <v>39</v>
      </c>
      <c r="J41" s="642"/>
      <c r="K41" s="642"/>
      <c r="L41" s="658"/>
      <c r="M41" s="185"/>
      <c r="N41" s="182"/>
      <c r="O41" s="182"/>
      <c r="P41" s="182"/>
      <c r="Q41" s="182"/>
      <c r="R41" s="182"/>
      <c r="S41" s="186"/>
    </row>
    <row r="42" spans="1:19" ht="18" customHeight="1" thickBot="1" x14ac:dyDescent="0.3">
      <c r="A42" s="108"/>
      <c r="B42" s="109">
        <v>4</v>
      </c>
      <c r="C42" s="363">
        <f>IF(K43&lt;&gt;"",TRUNC(K43/25,0),0)</f>
        <v>0</v>
      </c>
      <c r="D42" s="300"/>
      <c r="E42" s="300"/>
      <c r="F42" s="110"/>
      <c r="G42" s="110"/>
      <c r="H42" s="162"/>
      <c r="I42" s="645"/>
      <c r="J42" s="645"/>
      <c r="K42" s="667" t="s">
        <v>228</v>
      </c>
      <c r="L42" s="668"/>
      <c r="M42" s="626"/>
      <c r="N42" s="627"/>
      <c r="O42" s="627"/>
      <c r="P42" s="627"/>
      <c r="Q42" s="627"/>
      <c r="R42" s="627"/>
      <c r="S42" s="628"/>
    </row>
    <row r="43" spans="1:19" s="168" customFormat="1" ht="16.5" customHeight="1" thickBot="1" x14ac:dyDescent="0.3">
      <c r="A43" s="718"/>
      <c r="B43" s="719"/>
      <c r="C43" s="719"/>
      <c r="D43" s="719"/>
      <c r="E43" s="719"/>
      <c r="F43" s="719"/>
      <c r="G43" s="719"/>
      <c r="H43" s="719"/>
      <c r="I43" s="203"/>
      <c r="J43" s="195"/>
      <c r="K43" s="355"/>
      <c r="L43" s="214" t="s">
        <v>355</v>
      </c>
      <c r="M43" s="632"/>
      <c r="N43" s="633"/>
      <c r="O43" s="633"/>
      <c r="P43" s="633"/>
      <c r="Q43" s="633"/>
      <c r="R43" s="633"/>
      <c r="S43" s="634"/>
    </row>
    <row r="44" spans="1:19" ht="15" customHeight="1" thickBot="1" x14ac:dyDescent="0.3">
      <c r="A44" s="85" t="s">
        <v>40</v>
      </c>
      <c r="B44" s="86">
        <v>12</v>
      </c>
      <c r="C44" s="87">
        <f t="shared" si="3"/>
        <v>0</v>
      </c>
      <c r="D44" s="87"/>
      <c r="E44" s="87"/>
      <c r="F44" s="88">
        <f t="shared" si="3"/>
        <v>0</v>
      </c>
      <c r="G44" s="88">
        <f t="shared" si="3"/>
        <v>0</v>
      </c>
      <c r="H44" s="189">
        <f t="shared" si="3"/>
        <v>0</v>
      </c>
      <c r="I44" s="641" t="s">
        <v>478</v>
      </c>
      <c r="J44" s="642"/>
      <c r="K44" s="642"/>
      <c r="L44" s="658"/>
      <c r="M44" s="178"/>
      <c r="N44" s="178"/>
      <c r="O44" s="178"/>
      <c r="P44" s="178"/>
      <c r="Q44" s="178"/>
      <c r="R44" s="178"/>
      <c r="S44" s="178"/>
    </row>
    <row r="45" spans="1:19" ht="243.75" customHeight="1" thickBot="1" x14ac:dyDescent="0.3">
      <c r="A45" s="89"/>
      <c r="B45" s="90">
        <v>12</v>
      </c>
      <c r="C45" s="363">
        <f>IF(C9&gt;=2,(IF(K46&lt;&gt;"",TRUNC(K46/33,0),0)+IF(K47&lt;&gt;"",TRUNC(K47/33),0)+IF(K48&lt;&gt;"",TRUNC(K48/33),0)+IF(K49&lt;&gt;"",TRUNC(K49/33),0)),0)</f>
        <v>0</v>
      </c>
      <c r="D45" s="313"/>
      <c r="E45" s="313"/>
      <c r="F45" s="91"/>
      <c r="G45" s="91"/>
      <c r="H45" s="274"/>
      <c r="I45" s="645"/>
      <c r="J45" s="645"/>
      <c r="K45" s="667" t="s">
        <v>475</v>
      </c>
      <c r="L45" s="668"/>
      <c r="M45" s="626"/>
      <c r="N45" s="627"/>
      <c r="O45" s="627"/>
      <c r="P45" s="627"/>
      <c r="Q45" s="627"/>
      <c r="R45" s="627"/>
      <c r="S45" s="628"/>
    </row>
    <row r="46" spans="1:19" s="168" customFormat="1" ht="15.75" customHeight="1" x14ac:dyDescent="0.25">
      <c r="A46" s="617"/>
      <c r="B46" s="618"/>
      <c r="C46" s="618"/>
      <c r="D46" s="618"/>
      <c r="E46" s="618"/>
      <c r="F46" s="618"/>
      <c r="G46" s="618"/>
      <c r="H46" s="618"/>
      <c r="I46" s="198"/>
      <c r="J46" s="199"/>
      <c r="K46" s="357"/>
      <c r="L46" s="320" t="s">
        <v>356</v>
      </c>
      <c r="M46" s="629"/>
      <c r="N46" s="630"/>
      <c r="O46" s="630"/>
      <c r="P46" s="630"/>
      <c r="Q46" s="630"/>
      <c r="R46" s="630"/>
      <c r="S46" s="631"/>
    </row>
    <row r="47" spans="1:19" s="168" customFormat="1" ht="33" customHeight="1" x14ac:dyDescent="0.25">
      <c r="A47" s="617"/>
      <c r="B47" s="618"/>
      <c r="C47" s="618"/>
      <c r="D47" s="618"/>
      <c r="E47" s="618"/>
      <c r="F47" s="618"/>
      <c r="G47" s="618"/>
      <c r="H47" s="618"/>
      <c r="I47" s="198"/>
      <c r="J47" s="199"/>
      <c r="K47" s="357"/>
      <c r="L47" s="320" t="s">
        <v>409</v>
      </c>
      <c r="M47" s="629"/>
      <c r="N47" s="630"/>
      <c r="O47" s="630"/>
      <c r="P47" s="630"/>
      <c r="Q47" s="630"/>
      <c r="R47" s="630"/>
      <c r="S47" s="631"/>
    </row>
    <row r="48" spans="1:19" s="168" customFormat="1" ht="18.75" customHeight="1" x14ac:dyDescent="0.25">
      <c r="A48" s="617"/>
      <c r="B48" s="618"/>
      <c r="C48" s="618"/>
      <c r="D48" s="618"/>
      <c r="E48" s="618"/>
      <c r="F48" s="618"/>
      <c r="G48" s="618"/>
      <c r="H48" s="618"/>
      <c r="I48" s="198"/>
      <c r="J48" s="199"/>
      <c r="K48" s="357"/>
      <c r="L48" s="320" t="s">
        <v>357</v>
      </c>
      <c r="M48" s="629"/>
      <c r="N48" s="630"/>
      <c r="O48" s="630"/>
      <c r="P48" s="630"/>
      <c r="Q48" s="630"/>
      <c r="R48" s="630"/>
      <c r="S48" s="631"/>
    </row>
    <row r="49" spans="1:19" s="168" customFormat="1" ht="15.75" customHeight="1" thickBot="1" x14ac:dyDescent="0.3">
      <c r="A49" s="619"/>
      <c r="B49" s="620"/>
      <c r="C49" s="620"/>
      <c r="D49" s="620"/>
      <c r="E49" s="620"/>
      <c r="F49" s="620"/>
      <c r="G49" s="620"/>
      <c r="H49" s="620"/>
      <c r="I49" s="203"/>
      <c r="J49" s="195"/>
      <c r="K49" s="355"/>
      <c r="L49" s="311" t="s">
        <v>410</v>
      </c>
      <c r="M49" s="632"/>
      <c r="N49" s="633"/>
      <c r="O49" s="633"/>
      <c r="P49" s="633"/>
      <c r="Q49" s="633"/>
      <c r="R49" s="633"/>
      <c r="S49" s="634"/>
    </row>
    <row r="50" spans="1:19" ht="15" customHeight="1" thickBot="1" x14ac:dyDescent="0.3">
      <c r="A50" s="85" t="s">
        <v>67</v>
      </c>
      <c r="B50" s="86">
        <v>1</v>
      </c>
      <c r="C50" s="87">
        <f t="shared" si="3"/>
        <v>0</v>
      </c>
      <c r="D50" s="87"/>
      <c r="E50" s="87"/>
      <c r="F50" s="88">
        <f t="shared" si="3"/>
        <v>0</v>
      </c>
      <c r="G50" s="88">
        <f t="shared" si="3"/>
        <v>0</v>
      </c>
      <c r="H50" s="189">
        <f t="shared" si="3"/>
        <v>0</v>
      </c>
      <c r="I50" s="641" t="s">
        <v>66</v>
      </c>
      <c r="J50" s="642"/>
      <c r="K50" s="642"/>
      <c r="L50" s="658"/>
      <c r="M50" s="182"/>
      <c r="N50" s="182"/>
      <c r="O50" s="182"/>
      <c r="P50" s="182"/>
      <c r="Q50" s="182"/>
      <c r="R50" s="182"/>
      <c r="S50" s="182"/>
    </row>
    <row r="51" spans="1:19" ht="30.75" customHeight="1" thickBot="1" x14ac:dyDescent="0.3">
      <c r="A51" s="89"/>
      <c r="B51" s="90">
        <v>1</v>
      </c>
      <c r="C51" s="367">
        <f>IF(K52="Yes",1,0)</f>
        <v>0</v>
      </c>
      <c r="D51" s="308"/>
      <c r="E51" s="308"/>
      <c r="F51" s="91"/>
      <c r="G51" s="91"/>
      <c r="H51" s="274"/>
      <c r="I51" s="645"/>
      <c r="J51" s="645"/>
      <c r="K51" s="710" t="s">
        <v>229</v>
      </c>
      <c r="L51" s="736"/>
      <c r="M51" s="626"/>
      <c r="N51" s="627"/>
      <c r="O51" s="627"/>
      <c r="P51" s="627"/>
      <c r="Q51" s="627"/>
      <c r="R51" s="627"/>
      <c r="S51" s="628"/>
    </row>
    <row r="52" spans="1:19" s="318" customFormat="1" ht="17.25" customHeight="1" x14ac:dyDescent="0.25">
      <c r="A52" s="615"/>
      <c r="B52" s="616"/>
      <c r="C52" s="616"/>
      <c r="D52" s="616"/>
      <c r="E52" s="616"/>
      <c r="F52" s="616"/>
      <c r="G52" s="616"/>
      <c r="H52" s="666"/>
      <c r="I52" s="315"/>
      <c r="J52" s="319"/>
      <c r="K52" s="360"/>
      <c r="L52" s="316" t="s">
        <v>448</v>
      </c>
      <c r="M52" s="629"/>
      <c r="N52" s="630"/>
      <c r="O52" s="630"/>
      <c r="P52" s="630"/>
      <c r="Q52" s="630"/>
      <c r="R52" s="630"/>
      <c r="S52" s="631"/>
    </row>
    <row r="53" spans="1:19" s="194" customFormat="1" ht="17.25" customHeight="1" x14ac:dyDescent="0.25">
      <c r="A53" s="617"/>
      <c r="B53" s="618"/>
      <c r="C53" s="618"/>
      <c r="D53" s="618"/>
      <c r="E53" s="618"/>
      <c r="F53" s="618"/>
      <c r="G53" s="618"/>
      <c r="H53" s="623"/>
      <c r="I53" s="198"/>
      <c r="J53" s="199"/>
      <c r="K53" s="647" t="s">
        <v>170</v>
      </c>
      <c r="L53" s="648"/>
      <c r="M53" s="629"/>
      <c r="N53" s="630"/>
      <c r="O53" s="630"/>
      <c r="P53" s="630"/>
      <c r="Q53" s="630"/>
      <c r="R53" s="630"/>
      <c r="S53" s="631"/>
    </row>
    <row r="54" spans="1:19" s="168" customFormat="1" ht="64.5" customHeight="1" thickBot="1" x14ac:dyDescent="0.3">
      <c r="A54" s="619"/>
      <c r="B54" s="620"/>
      <c r="C54" s="620"/>
      <c r="D54" s="620"/>
      <c r="E54" s="620"/>
      <c r="F54" s="620"/>
      <c r="G54" s="620"/>
      <c r="H54" s="622"/>
      <c r="I54" s="203"/>
      <c r="J54" s="195"/>
      <c r="K54" s="624"/>
      <c r="L54" s="625"/>
      <c r="M54" s="632"/>
      <c r="N54" s="633"/>
      <c r="O54" s="633"/>
      <c r="P54" s="633"/>
      <c r="Q54" s="633"/>
      <c r="R54" s="633"/>
      <c r="S54" s="634"/>
    </row>
    <row r="55" spans="1:19" x14ac:dyDescent="0.25">
      <c r="A55" s="197"/>
      <c r="B55" s="201"/>
      <c r="C55" s="180"/>
      <c r="D55" s="180"/>
      <c r="E55" s="180"/>
      <c r="F55" s="180"/>
      <c r="G55" s="180"/>
      <c r="H55" s="180"/>
      <c r="I55" s="74"/>
      <c r="J55" s="74"/>
      <c r="K55" s="74"/>
      <c r="L55" s="169"/>
      <c r="M55" s="760"/>
      <c r="N55" s="761"/>
      <c r="O55" s="761"/>
      <c r="P55" s="761"/>
      <c r="Q55" s="761"/>
      <c r="R55" s="761"/>
      <c r="S55" s="762"/>
    </row>
    <row r="56" spans="1:19" x14ac:dyDescent="0.25">
      <c r="A56" s="95" t="s">
        <v>179</v>
      </c>
      <c r="B56" s="96"/>
      <c r="C56" s="97"/>
      <c r="D56" s="97"/>
      <c r="E56" s="97"/>
      <c r="F56" s="97"/>
      <c r="G56" s="368"/>
      <c r="H56" s="113"/>
      <c r="I56" s="113"/>
      <c r="J56" s="113"/>
      <c r="K56" s="113"/>
      <c r="L56" s="115"/>
      <c r="M56" s="147"/>
      <c r="N56" s="113"/>
      <c r="O56" s="113"/>
      <c r="P56" s="113"/>
      <c r="Q56" s="113"/>
      <c r="R56" s="113"/>
      <c r="S56" s="115"/>
    </row>
    <row r="57" spans="1:19" ht="15.75" thickBot="1" x14ac:dyDescent="0.3">
      <c r="A57" s="98" t="s">
        <v>180</v>
      </c>
      <c r="B57" s="99"/>
      <c r="C57" s="100"/>
      <c r="D57" s="100"/>
      <c r="E57" s="100"/>
      <c r="F57" s="100"/>
      <c r="G57" s="362"/>
      <c r="H57" s="114"/>
      <c r="I57" s="114"/>
      <c r="J57" s="114"/>
      <c r="K57" s="114"/>
      <c r="L57" s="116"/>
      <c r="M57" s="144"/>
      <c r="N57" s="145"/>
      <c r="O57" s="145"/>
      <c r="P57" s="145"/>
      <c r="Q57" s="145"/>
      <c r="R57" s="145"/>
      <c r="S57" s="146"/>
    </row>
    <row r="58" spans="1:19" ht="15" customHeight="1" x14ac:dyDescent="0.25">
      <c r="A58" s="621"/>
      <c r="B58" s="621"/>
      <c r="C58" s="621"/>
      <c r="D58" s="621"/>
      <c r="E58" s="621"/>
      <c r="F58" s="621"/>
      <c r="G58" s="621"/>
      <c r="H58" s="621"/>
      <c r="I58" s="621"/>
      <c r="J58" s="621"/>
      <c r="K58" s="621"/>
      <c r="L58" s="621"/>
      <c r="M58" s="120"/>
      <c r="N58" s="120"/>
      <c r="O58" s="120"/>
      <c r="P58" s="120"/>
      <c r="Q58" s="120"/>
      <c r="R58" s="120"/>
      <c r="S58" s="101"/>
    </row>
    <row r="59" spans="1:19" x14ac:dyDescent="0.25">
      <c r="F59" s="117"/>
      <c r="G59" s="117"/>
      <c r="H59" s="117"/>
      <c r="M59" s="75"/>
      <c r="N59" s="75"/>
      <c r="O59" s="75"/>
      <c r="P59" s="75"/>
      <c r="Q59" s="75"/>
      <c r="R59" s="75"/>
      <c r="S59" s="75"/>
    </row>
    <row r="60" spans="1:19" x14ac:dyDescent="0.25">
      <c r="M60" s="74"/>
      <c r="N60" s="74"/>
      <c r="O60" s="74"/>
      <c r="P60" s="74"/>
      <c r="Q60" s="74"/>
      <c r="R60" s="74"/>
      <c r="S60" s="74"/>
    </row>
  </sheetData>
  <sheetProtection password="E873" sheet="1" objects="1" scenarios="1"/>
  <mergeCells count="68">
    <mergeCell ref="A46:H49"/>
    <mergeCell ref="K54:L54"/>
    <mergeCell ref="A35:H37"/>
    <mergeCell ref="A40:H40"/>
    <mergeCell ref="I45:J45"/>
    <mergeCell ref="K45:L45"/>
    <mergeCell ref="A43:H43"/>
    <mergeCell ref="M24:S26"/>
    <mergeCell ref="M55:S55"/>
    <mergeCell ref="M28:S32"/>
    <mergeCell ref="M34:S37"/>
    <mergeCell ref="M39:S40"/>
    <mergeCell ref="M42:S43"/>
    <mergeCell ref="M45:S49"/>
    <mergeCell ref="M51:S54"/>
    <mergeCell ref="M4:S4"/>
    <mergeCell ref="M5:S7"/>
    <mergeCell ref="M9:S14"/>
    <mergeCell ref="M16:S18"/>
    <mergeCell ref="M20:S22"/>
    <mergeCell ref="I16:J16"/>
    <mergeCell ref="K16:L16"/>
    <mergeCell ref="A1:L1"/>
    <mergeCell ref="A2:L2"/>
    <mergeCell ref="A3:L3"/>
    <mergeCell ref="A4:C4"/>
    <mergeCell ref="F4:H4"/>
    <mergeCell ref="I4:J6"/>
    <mergeCell ref="A5:A6"/>
    <mergeCell ref="I7:L7"/>
    <mergeCell ref="I8:L8"/>
    <mergeCell ref="I9:J9"/>
    <mergeCell ref="K9:L9"/>
    <mergeCell ref="I15:L15"/>
    <mergeCell ref="A10:H14"/>
    <mergeCell ref="I19:L19"/>
    <mergeCell ref="I20:J20"/>
    <mergeCell ref="K20:L20"/>
    <mergeCell ref="I23:L23"/>
    <mergeCell ref="I24:J24"/>
    <mergeCell ref="K24:L24"/>
    <mergeCell ref="K39:L39"/>
    <mergeCell ref="I41:L41"/>
    <mergeCell ref="I42:J42"/>
    <mergeCell ref="A25:H26"/>
    <mergeCell ref="K34:L34"/>
    <mergeCell ref="K42:L42"/>
    <mergeCell ref="I27:L27"/>
    <mergeCell ref="I28:J28"/>
    <mergeCell ref="K28:L28"/>
    <mergeCell ref="I33:L33"/>
    <mergeCell ref="I34:J34"/>
    <mergeCell ref="K5:L5"/>
    <mergeCell ref="K4:L4"/>
    <mergeCell ref="K6:L6"/>
    <mergeCell ref="F7:H7"/>
    <mergeCell ref="A58:L58"/>
    <mergeCell ref="I50:L50"/>
    <mergeCell ref="I51:J51"/>
    <mergeCell ref="K51:L51"/>
    <mergeCell ref="K53:L53"/>
    <mergeCell ref="A52:H54"/>
    <mergeCell ref="A17:H18"/>
    <mergeCell ref="A21:H22"/>
    <mergeCell ref="A29:H32"/>
    <mergeCell ref="I44:L44"/>
    <mergeCell ref="I38:L38"/>
    <mergeCell ref="I39:J39"/>
  </mergeCells>
  <dataValidations count="10">
    <dataValidation type="list" allowBlank="1" showInputMessage="1" showErrorMessage="1" sqref="D45:E45">
      <formula1>"NA, 1, 2, 3, 4, 5, 6, 7, 8, 9, 10, 11, 12"</formula1>
    </dataValidation>
    <dataValidation type="list" allowBlank="1" showInputMessage="1" showErrorMessage="1" sqref="F39:H39 F16:H16 F20:H20">
      <formula1>"0, ?, 1, 2, 3"</formula1>
    </dataValidation>
    <dataValidation type="list" allowBlank="1" showInputMessage="1" showErrorMessage="1" sqref="F28:H28 F42:H42">
      <formula1>"0, ?, 1, 2, 3, 4"</formula1>
    </dataValidation>
    <dataValidation type="list" allowBlank="1" showInputMessage="1" showErrorMessage="1" sqref="F34:H34 F51:H51">
      <formula1>"0, ?, 1"</formula1>
    </dataValidation>
    <dataValidation type="list" allowBlank="1" showInputMessage="1" showErrorMessage="1" sqref="F45:H45">
      <formula1>"0, ?, 1, 2, 3, 4, 5, 6, 7, 8, 9, 10, 11, 12"</formula1>
    </dataValidation>
    <dataValidation type="list" allowBlank="1" showInputMessage="1" showErrorMessage="1" sqref="K29:K32 K17:K18 K10:K11 K14 K35:K37">
      <formula1>"NA, Yes"</formula1>
    </dataValidation>
    <dataValidation type="list" allowBlank="1" showInputMessage="1" showErrorMessage="1" sqref="K52 K22 K25:K26">
      <formula1>"NA,Yes"</formula1>
    </dataValidation>
    <dataValidation type="list" allowBlank="1" showInputMessage="1" showErrorMessage="1" sqref="D24:E24">
      <formula1>"NA, 1, 2"</formula1>
    </dataValidation>
    <dataValidation type="list" allowBlank="1" showInputMessage="1" showErrorMessage="1" sqref="F24:H24">
      <formula1>"0,?,1,2"</formula1>
    </dataValidation>
    <dataValidation type="list" allowBlank="1" showInputMessage="1" showErrorMessage="1" sqref="F9:H9">
      <formula1>"0, ?, 1, 2, 3, 4, 5, 6"</formula1>
    </dataValidation>
  </dataValidations>
  <printOptions horizontalCentered="1"/>
  <pageMargins left="0.7" right="0.7" top="0.46" bottom="0.55000000000000004" header="0.3" footer="0.3"/>
  <pageSetup scale="82" orientation="landscape" r:id="rId1"/>
  <headerFooter>
    <oddFooter>&amp;LFGBC Development Certification&amp;C&amp;G&amp;R&amp;P of &amp;N</oddFooter>
  </headerFooter>
  <rowBreaks count="2" manualBreakCount="2">
    <brk id="18" max="9" man="1"/>
    <brk id="37"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51"/>
  <sheetViews>
    <sheetView zoomScaleNormal="100" workbookViewId="0">
      <selection activeCell="A8" sqref="A8"/>
    </sheetView>
  </sheetViews>
  <sheetFormatPr defaultRowHeight="15" x14ac:dyDescent="0.25"/>
  <cols>
    <col min="1" max="3" width="9.140625" style="112"/>
    <col min="4" max="4" width="9.140625" style="318" hidden="1" customWidth="1"/>
    <col min="5" max="5" width="9.140625" style="340" hidden="1" customWidth="1"/>
    <col min="6" max="7" width="9.140625" style="112"/>
    <col min="8" max="8" width="9.28515625" style="112" customWidth="1"/>
    <col min="9" max="9" width="0" style="112" hidden="1" customWidth="1"/>
    <col min="10" max="10" width="14.42578125" style="112" hidden="1" customWidth="1"/>
    <col min="11" max="11" width="9.140625" style="112"/>
    <col min="12" max="12" width="81.7109375" style="112" customWidth="1"/>
    <col min="13" max="18" width="9.140625" style="112"/>
    <col min="19" max="19" width="22.5703125" style="112" customWidth="1"/>
    <col min="20" max="16384" width="9.140625" style="112"/>
  </cols>
  <sheetData>
    <row r="1" spans="1:19" ht="19.5" customHeight="1" thickBot="1" x14ac:dyDescent="0.3">
      <c r="A1" s="678" t="s">
        <v>424</v>
      </c>
      <c r="B1" s="678"/>
      <c r="C1" s="678"/>
      <c r="D1" s="678"/>
      <c r="E1" s="678"/>
      <c r="F1" s="678"/>
      <c r="G1" s="678"/>
      <c r="H1" s="678"/>
      <c r="I1" s="678"/>
      <c r="J1" s="678"/>
      <c r="K1" s="678"/>
      <c r="L1" s="678"/>
    </row>
    <row r="2" spans="1:19" ht="15.75" customHeight="1" x14ac:dyDescent="0.25">
      <c r="A2" s="679" t="s">
        <v>232</v>
      </c>
      <c r="B2" s="680"/>
      <c r="C2" s="680"/>
      <c r="D2" s="680"/>
      <c r="E2" s="680"/>
      <c r="F2" s="680"/>
      <c r="G2" s="680"/>
      <c r="H2" s="680"/>
      <c r="I2" s="680"/>
      <c r="J2" s="680"/>
      <c r="K2" s="680"/>
      <c r="L2" s="681"/>
    </row>
    <row r="3" spans="1:19" ht="50.25" customHeight="1" thickBot="1" x14ac:dyDescent="0.3">
      <c r="A3" s="682" t="s">
        <v>476</v>
      </c>
      <c r="B3" s="683"/>
      <c r="C3" s="683"/>
      <c r="D3" s="683"/>
      <c r="E3" s="683"/>
      <c r="F3" s="683"/>
      <c r="G3" s="683"/>
      <c r="H3" s="683"/>
      <c r="I3" s="683"/>
      <c r="J3" s="683"/>
      <c r="K3" s="683"/>
      <c r="L3" s="684"/>
    </row>
    <row r="4" spans="1:19" ht="15" customHeight="1" thickBot="1" x14ac:dyDescent="0.3">
      <c r="A4" s="669" t="s">
        <v>154</v>
      </c>
      <c r="B4" s="670"/>
      <c r="C4" s="670"/>
      <c r="D4" s="317"/>
      <c r="E4" s="335"/>
      <c r="F4" s="671" t="s">
        <v>175</v>
      </c>
      <c r="G4" s="671"/>
      <c r="H4" s="671"/>
      <c r="I4" s="694" t="s">
        <v>184</v>
      </c>
      <c r="J4" s="695"/>
      <c r="K4" s="611" t="str">
        <f>Instructions!A5</f>
        <v>Version 8:  Revised 6/4/12</v>
      </c>
      <c r="L4" s="612"/>
      <c r="M4" s="723" t="s">
        <v>91</v>
      </c>
      <c r="N4" s="724"/>
      <c r="O4" s="724"/>
      <c r="P4" s="724"/>
      <c r="Q4" s="724"/>
      <c r="R4" s="724"/>
      <c r="S4" s="725"/>
    </row>
    <row r="5" spans="1:19" ht="24" x14ac:dyDescent="0.25">
      <c r="A5" s="672"/>
      <c r="B5" s="76" t="s">
        <v>158</v>
      </c>
      <c r="C5" s="77" t="s">
        <v>159</v>
      </c>
      <c r="D5" s="77"/>
      <c r="E5" s="77"/>
      <c r="F5" s="78" t="s">
        <v>177</v>
      </c>
      <c r="G5" s="78" t="s">
        <v>178</v>
      </c>
      <c r="H5" s="78" t="s">
        <v>168</v>
      </c>
      <c r="I5" s="696"/>
      <c r="J5" s="697"/>
      <c r="K5" s="609" t="s">
        <v>176</v>
      </c>
      <c r="L5" s="610"/>
      <c r="M5" s="726"/>
      <c r="N5" s="727"/>
      <c r="O5" s="727"/>
      <c r="P5" s="727"/>
      <c r="Q5" s="727"/>
      <c r="R5" s="727"/>
      <c r="S5" s="728"/>
    </row>
    <row r="6" spans="1:19" ht="16.5" thickBot="1" x14ac:dyDescent="0.3">
      <c r="A6" s="673"/>
      <c r="B6" s="79">
        <f>B8+B14+B17+B20+B23+B31+B34+B37+B40</f>
        <v>41</v>
      </c>
      <c r="C6" s="79">
        <f>MIN(C8+C14+C17+C20+C23+C31+C34+C37+C40,C7)</f>
        <v>0</v>
      </c>
      <c r="D6" s="80"/>
      <c r="E6" s="80"/>
      <c r="F6" s="81">
        <f>SUM(F8,F17,F23,F34)</f>
        <v>0</v>
      </c>
      <c r="G6" s="81">
        <f>SUM(G8,G17,G23,G34)</f>
        <v>0</v>
      </c>
      <c r="H6" s="81">
        <f>SUM(H8,H17,H23,H34)</f>
        <v>0</v>
      </c>
      <c r="I6" s="698"/>
      <c r="J6" s="699"/>
      <c r="K6" s="613"/>
      <c r="L6" s="614"/>
      <c r="M6" s="729"/>
      <c r="N6" s="721"/>
      <c r="O6" s="721"/>
      <c r="P6" s="721"/>
      <c r="Q6" s="721"/>
      <c r="R6" s="721"/>
      <c r="S6" s="730"/>
    </row>
    <row r="7" spans="1:19" ht="18.75" customHeight="1" thickBot="1" x14ac:dyDescent="0.3">
      <c r="A7" s="82"/>
      <c r="B7" s="83"/>
      <c r="C7" s="354">
        <f>ROUND(B6*0.8,0)</f>
        <v>33</v>
      </c>
      <c r="D7" s="84"/>
      <c r="E7" s="84"/>
      <c r="F7" s="676" t="s">
        <v>489</v>
      </c>
      <c r="G7" s="676"/>
      <c r="H7" s="677"/>
      <c r="I7" s="685" t="s">
        <v>233</v>
      </c>
      <c r="J7" s="686"/>
      <c r="K7" s="686"/>
      <c r="L7" s="687"/>
      <c r="M7" s="731"/>
      <c r="N7" s="722"/>
      <c r="O7" s="722"/>
      <c r="P7" s="722"/>
      <c r="Q7" s="722"/>
      <c r="R7" s="722"/>
      <c r="S7" s="732"/>
    </row>
    <row r="8" spans="1:19" ht="15" customHeight="1" thickBot="1" x14ac:dyDescent="0.3">
      <c r="A8" s="85" t="s">
        <v>41</v>
      </c>
      <c r="B8" s="86">
        <v>2</v>
      </c>
      <c r="C8" s="87">
        <f>SUM(C9:C9)</f>
        <v>0</v>
      </c>
      <c r="D8" s="87"/>
      <c r="E8" s="87"/>
      <c r="F8" s="88">
        <f>SUM(F9:F9)</f>
        <v>0</v>
      </c>
      <c r="G8" s="88">
        <f>SUM(G9:G9)</f>
        <v>0</v>
      </c>
      <c r="H8" s="189">
        <f>SUM(H9:H9)</f>
        <v>0</v>
      </c>
      <c r="I8" s="767" t="s">
        <v>50</v>
      </c>
      <c r="J8" s="768"/>
      <c r="K8" s="768"/>
      <c r="L8" s="769"/>
      <c r="M8" s="182"/>
      <c r="N8" s="182"/>
      <c r="O8" s="182"/>
      <c r="P8" s="182"/>
      <c r="Q8" s="182"/>
      <c r="R8" s="182"/>
      <c r="S8" s="182"/>
    </row>
    <row r="9" spans="1:19" ht="66.75" customHeight="1" x14ac:dyDescent="0.25">
      <c r="A9" s="108"/>
      <c r="B9" s="109">
        <v>2</v>
      </c>
      <c r="C9" s="363">
        <f>IF(K10="Yes",1,0)+IF(OR(K11="Yes",K12="Yes",K13="Yes"),1,0)</f>
        <v>0</v>
      </c>
      <c r="D9" s="300"/>
      <c r="E9" s="300"/>
      <c r="F9" s="110"/>
      <c r="G9" s="110"/>
      <c r="H9" s="162"/>
      <c r="I9" s="770"/>
      <c r="J9" s="771"/>
      <c r="K9" s="772" t="s">
        <v>411</v>
      </c>
      <c r="L9" s="773"/>
      <c r="M9" s="626"/>
      <c r="N9" s="627"/>
      <c r="O9" s="627"/>
      <c r="P9" s="627"/>
      <c r="Q9" s="627"/>
      <c r="R9" s="627"/>
      <c r="S9" s="628"/>
    </row>
    <row r="10" spans="1:19" s="168" customFormat="1" ht="16.5" customHeight="1" x14ac:dyDescent="0.25">
      <c r="A10" s="615"/>
      <c r="B10" s="616"/>
      <c r="C10" s="616"/>
      <c r="D10" s="616"/>
      <c r="E10" s="616"/>
      <c r="F10" s="616"/>
      <c r="G10" s="616"/>
      <c r="H10" s="616"/>
      <c r="I10" s="207"/>
      <c r="J10" s="192"/>
      <c r="K10" s="357"/>
      <c r="L10" s="264" t="s">
        <v>358</v>
      </c>
      <c r="M10" s="629"/>
      <c r="N10" s="630"/>
      <c r="O10" s="630"/>
      <c r="P10" s="630"/>
      <c r="Q10" s="630"/>
      <c r="R10" s="630"/>
      <c r="S10" s="631"/>
    </row>
    <row r="11" spans="1:19" s="340" customFormat="1" ht="16.5" customHeight="1" x14ac:dyDescent="0.25">
      <c r="A11" s="617"/>
      <c r="B11" s="618"/>
      <c r="C11" s="618"/>
      <c r="D11" s="618"/>
      <c r="E11" s="618"/>
      <c r="F11" s="618"/>
      <c r="G11" s="618"/>
      <c r="H11" s="618"/>
      <c r="I11" s="338"/>
      <c r="J11" s="192"/>
      <c r="K11" s="357"/>
      <c r="L11" s="264" t="s">
        <v>479</v>
      </c>
      <c r="M11" s="629"/>
      <c r="N11" s="630"/>
      <c r="O11" s="630"/>
      <c r="P11" s="630"/>
      <c r="Q11" s="630"/>
      <c r="R11" s="630"/>
      <c r="S11" s="631"/>
    </row>
    <row r="12" spans="1:19" s="340" customFormat="1" ht="16.5" customHeight="1" x14ac:dyDescent="0.25">
      <c r="A12" s="617"/>
      <c r="B12" s="618"/>
      <c r="C12" s="618"/>
      <c r="D12" s="618"/>
      <c r="E12" s="618"/>
      <c r="F12" s="618"/>
      <c r="G12" s="618"/>
      <c r="H12" s="618"/>
      <c r="I12" s="338"/>
      <c r="J12" s="192"/>
      <c r="K12" s="357"/>
      <c r="L12" s="264" t="s">
        <v>481</v>
      </c>
      <c r="M12" s="629"/>
      <c r="N12" s="630"/>
      <c r="O12" s="630"/>
      <c r="P12" s="630"/>
      <c r="Q12" s="630"/>
      <c r="R12" s="630"/>
      <c r="S12" s="631"/>
    </row>
    <row r="13" spans="1:19" s="168" customFormat="1" ht="14.25" customHeight="1" thickBot="1" x14ac:dyDescent="0.3">
      <c r="A13" s="617"/>
      <c r="B13" s="618"/>
      <c r="C13" s="618"/>
      <c r="D13" s="618"/>
      <c r="E13" s="618"/>
      <c r="F13" s="618"/>
      <c r="G13" s="618"/>
      <c r="H13" s="618"/>
      <c r="I13" s="207"/>
      <c r="J13" s="192"/>
      <c r="K13" s="357"/>
      <c r="L13" s="264" t="s">
        <v>480</v>
      </c>
      <c r="M13" s="629"/>
      <c r="N13" s="630"/>
      <c r="O13" s="630"/>
      <c r="P13" s="630"/>
      <c r="Q13" s="630"/>
      <c r="R13" s="630"/>
      <c r="S13" s="631"/>
    </row>
    <row r="14" spans="1:19" ht="15.75" customHeight="1" thickBot="1" x14ac:dyDescent="0.3">
      <c r="A14" s="85" t="s">
        <v>42</v>
      </c>
      <c r="B14" s="86">
        <v>1</v>
      </c>
      <c r="C14" s="87">
        <f>SUM(C15:C15)</f>
        <v>0</v>
      </c>
      <c r="D14" s="87"/>
      <c r="E14" s="87"/>
      <c r="F14" s="88">
        <f>SUM(F15:F15)</f>
        <v>0</v>
      </c>
      <c r="G14" s="88">
        <f>SUM(G15:G15)</f>
        <v>0</v>
      </c>
      <c r="H14" s="189">
        <f>SUM(H15:H15)</f>
        <v>0</v>
      </c>
      <c r="I14" s="641" t="s">
        <v>99</v>
      </c>
      <c r="J14" s="642"/>
      <c r="K14" s="659"/>
      <c r="L14" s="650"/>
      <c r="M14" s="182"/>
      <c r="N14" s="182"/>
      <c r="O14" s="182"/>
      <c r="P14" s="182"/>
      <c r="Q14" s="182"/>
      <c r="R14" s="182"/>
      <c r="S14" s="182"/>
    </row>
    <row r="15" spans="1:19" ht="30" customHeight="1" thickBot="1" x14ac:dyDescent="0.3">
      <c r="A15" s="108"/>
      <c r="B15" s="109">
        <v>1</v>
      </c>
      <c r="C15" s="363">
        <f>IF(K16="Yes",1,0)</f>
        <v>0</v>
      </c>
      <c r="D15" s="300"/>
      <c r="E15" s="300"/>
      <c r="F15" s="110"/>
      <c r="G15" s="110"/>
      <c r="H15" s="162"/>
      <c r="I15" s="646"/>
      <c r="J15" s="738"/>
      <c r="K15" s="710" t="s">
        <v>234</v>
      </c>
      <c r="L15" s="736"/>
      <c r="M15" s="626"/>
      <c r="N15" s="627"/>
      <c r="O15" s="627"/>
      <c r="P15" s="627"/>
      <c r="Q15" s="627"/>
      <c r="R15" s="627"/>
      <c r="S15" s="628"/>
    </row>
    <row r="16" spans="1:19" s="168" customFormat="1" ht="15" customHeight="1" thickBot="1" x14ac:dyDescent="0.3">
      <c r="A16" s="718"/>
      <c r="B16" s="719"/>
      <c r="C16" s="719"/>
      <c r="D16" s="719"/>
      <c r="E16" s="719"/>
      <c r="F16" s="719"/>
      <c r="G16" s="719"/>
      <c r="H16" s="719"/>
      <c r="I16" s="198"/>
      <c r="J16" s="204"/>
      <c r="K16" s="356"/>
      <c r="L16" s="202" t="s">
        <v>359</v>
      </c>
      <c r="M16" s="632"/>
      <c r="N16" s="633"/>
      <c r="O16" s="633"/>
      <c r="P16" s="633"/>
      <c r="Q16" s="633"/>
      <c r="R16" s="633"/>
      <c r="S16" s="634"/>
    </row>
    <row r="17" spans="1:19" ht="15.75" thickBot="1" x14ac:dyDescent="0.3">
      <c r="A17" s="85" t="s">
        <v>43</v>
      </c>
      <c r="B17" s="86">
        <v>5</v>
      </c>
      <c r="C17" s="87">
        <f>SUM(C18:C18)</f>
        <v>0</v>
      </c>
      <c r="D17" s="87"/>
      <c r="E17" s="87"/>
      <c r="F17" s="88">
        <f>SUM(F18:F18)</f>
        <v>0</v>
      </c>
      <c r="G17" s="88">
        <f>SUM(G18:G18)</f>
        <v>0</v>
      </c>
      <c r="H17" s="189">
        <f>SUM(H18:H18)</f>
        <v>0</v>
      </c>
      <c r="I17" s="664" t="s">
        <v>96</v>
      </c>
      <c r="J17" s="664"/>
      <c r="K17" s="664"/>
      <c r="L17" s="665"/>
      <c r="M17" s="182"/>
      <c r="N17" s="182"/>
      <c r="O17" s="182"/>
      <c r="P17" s="182"/>
      <c r="Q17" s="182"/>
      <c r="R17" s="182"/>
      <c r="S17" s="182"/>
    </row>
    <row r="18" spans="1:19" ht="30.75" customHeight="1" x14ac:dyDescent="0.25">
      <c r="A18" s="108"/>
      <c r="B18" s="109">
        <v>5</v>
      </c>
      <c r="C18" s="364" t="str">
        <f>IF(K19&lt;&gt;"",IF(K19&gt;100,"ERROR",TRUNC(K19/20,0)),"")</f>
        <v/>
      </c>
      <c r="D18" s="300"/>
      <c r="E18" s="300"/>
      <c r="F18" s="110"/>
      <c r="G18" s="110"/>
      <c r="H18" s="162"/>
      <c r="I18" s="712"/>
      <c r="J18" s="712"/>
      <c r="K18" s="667" t="s">
        <v>235</v>
      </c>
      <c r="L18" s="668"/>
      <c r="M18" s="626"/>
      <c r="N18" s="627"/>
      <c r="O18" s="627"/>
      <c r="P18" s="627"/>
      <c r="Q18" s="627"/>
      <c r="R18" s="627"/>
      <c r="S18" s="628"/>
    </row>
    <row r="19" spans="1:19" s="168" customFormat="1" ht="26.25" customHeight="1" thickBot="1" x14ac:dyDescent="0.3">
      <c r="A19" s="718"/>
      <c r="B19" s="719"/>
      <c r="C19" s="719"/>
      <c r="D19" s="719"/>
      <c r="E19" s="719"/>
      <c r="F19" s="719"/>
      <c r="G19" s="719"/>
      <c r="H19" s="719"/>
      <c r="I19" s="205"/>
      <c r="J19" s="206"/>
      <c r="K19" s="358"/>
      <c r="L19" s="215" t="s">
        <v>412</v>
      </c>
      <c r="M19" s="632"/>
      <c r="N19" s="633"/>
      <c r="O19" s="633"/>
      <c r="P19" s="633"/>
      <c r="Q19" s="633"/>
      <c r="R19" s="633"/>
      <c r="S19" s="634"/>
    </row>
    <row r="20" spans="1:19" ht="15" customHeight="1" thickBot="1" x14ac:dyDescent="0.3">
      <c r="A20" s="85" t="s">
        <v>44</v>
      </c>
      <c r="B20" s="86">
        <v>10</v>
      </c>
      <c r="C20" s="87">
        <f t="shared" ref="C20:H20" si="0">SUM(C21:C21)</f>
        <v>0</v>
      </c>
      <c r="D20" s="87"/>
      <c r="E20" s="87"/>
      <c r="F20" s="88">
        <f t="shared" si="0"/>
        <v>0</v>
      </c>
      <c r="G20" s="88">
        <f t="shared" si="0"/>
        <v>0</v>
      </c>
      <c r="H20" s="189">
        <f t="shared" si="0"/>
        <v>0</v>
      </c>
      <c r="I20" s="641" t="s">
        <v>97</v>
      </c>
      <c r="J20" s="642"/>
      <c r="K20" s="659"/>
      <c r="L20" s="650"/>
      <c r="M20" s="182"/>
      <c r="N20" s="182"/>
      <c r="O20" s="182"/>
      <c r="P20" s="182"/>
      <c r="Q20" s="182"/>
      <c r="R20" s="182"/>
      <c r="S20" s="182"/>
    </row>
    <row r="21" spans="1:19" ht="32.25" customHeight="1" thickBot="1" x14ac:dyDescent="0.3">
      <c r="A21" s="108"/>
      <c r="B21" s="109">
        <v>10</v>
      </c>
      <c r="C21" s="363" t="str">
        <f>IF(K22&lt;&gt;"",IF(K22&gt;100,"ERROR",TRUNC(K22/10,0)),"")</f>
        <v/>
      </c>
      <c r="D21" s="300"/>
      <c r="E21" s="300"/>
      <c r="F21" s="110"/>
      <c r="G21" s="110"/>
      <c r="H21" s="162"/>
      <c r="I21" s="645"/>
      <c r="J21" s="645"/>
      <c r="K21" s="647" t="s">
        <v>236</v>
      </c>
      <c r="L21" s="648"/>
      <c r="M21" s="626"/>
      <c r="N21" s="627"/>
      <c r="O21" s="627"/>
      <c r="P21" s="627"/>
      <c r="Q21" s="627"/>
      <c r="R21" s="627"/>
      <c r="S21" s="628"/>
    </row>
    <row r="22" spans="1:19" s="168" customFormat="1" ht="19.5" customHeight="1" thickBot="1" x14ac:dyDescent="0.3">
      <c r="A22" s="718"/>
      <c r="B22" s="719"/>
      <c r="C22" s="719"/>
      <c r="D22" s="719"/>
      <c r="E22" s="719"/>
      <c r="F22" s="719"/>
      <c r="G22" s="719"/>
      <c r="H22" s="719"/>
      <c r="I22" s="205"/>
      <c r="J22" s="206"/>
      <c r="K22" s="356"/>
      <c r="L22" s="273" t="s">
        <v>360</v>
      </c>
      <c r="M22" s="632"/>
      <c r="N22" s="633"/>
      <c r="O22" s="633"/>
      <c r="P22" s="633"/>
      <c r="Q22" s="633"/>
      <c r="R22" s="633"/>
      <c r="S22" s="634"/>
    </row>
    <row r="23" spans="1:19" ht="15.75" thickBot="1" x14ac:dyDescent="0.3">
      <c r="A23" s="85" t="s">
        <v>46</v>
      </c>
      <c r="B23" s="86">
        <v>13</v>
      </c>
      <c r="C23" s="87">
        <f t="shared" ref="C23:H23" si="1">SUM(C24:C24)</f>
        <v>0</v>
      </c>
      <c r="D23" s="87"/>
      <c r="E23" s="87"/>
      <c r="F23" s="88">
        <f t="shared" si="1"/>
        <v>0</v>
      </c>
      <c r="G23" s="88">
        <f t="shared" si="1"/>
        <v>0</v>
      </c>
      <c r="H23" s="189">
        <f t="shared" si="1"/>
        <v>0</v>
      </c>
      <c r="I23" s="664" t="s">
        <v>102</v>
      </c>
      <c r="J23" s="664"/>
      <c r="K23" s="664"/>
      <c r="L23" s="665"/>
      <c r="M23" s="182"/>
      <c r="N23" s="182"/>
      <c r="O23" s="182"/>
      <c r="P23" s="182"/>
      <c r="Q23" s="182"/>
      <c r="R23" s="182"/>
      <c r="S23" s="182"/>
    </row>
    <row r="24" spans="1:19" ht="72.75" customHeight="1" x14ac:dyDescent="0.25">
      <c r="A24" s="108"/>
      <c r="B24" s="109">
        <v>13</v>
      </c>
      <c r="C24" s="363">
        <f>IF(D24&lt;14,D24,13)</f>
        <v>0</v>
      </c>
      <c r="D24" s="332">
        <f>IF(K25="Yes",1,0)+IF(K27="Yes",1,0)+IF(K28="Yes",3,0)+IF(K29="Yes",1,0)+IF(K30="Yes",2,0)+IF(K26&gt;=50,4,0)+IF(K26=100,4,0)</f>
        <v>0</v>
      </c>
      <c r="E24" s="332"/>
      <c r="F24" s="110"/>
      <c r="G24" s="110"/>
      <c r="H24" s="162"/>
      <c r="I24" s="712"/>
      <c r="J24" s="712"/>
      <c r="K24" s="667" t="s">
        <v>237</v>
      </c>
      <c r="L24" s="668"/>
      <c r="M24" s="626"/>
      <c r="N24" s="627"/>
      <c r="O24" s="627"/>
      <c r="P24" s="627"/>
      <c r="Q24" s="627"/>
      <c r="R24" s="627"/>
      <c r="S24" s="628"/>
    </row>
    <row r="25" spans="1:19" s="168" customFormat="1" ht="15" customHeight="1" x14ac:dyDescent="0.25">
      <c r="A25" s="615"/>
      <c r="B25" s="616"/>
      <c r="C25" s="616"/>
      <c r="D25" s="616"/>
      <c r="E25" s="616"/>
      <c r="F25" s="616"/>
      <c r="G25" s="616"/>
      <c r="H25" s="616"/>
      <c r="I25" s="205"/>
      <c r="J25" s="206"/>
      <c r="K25" s="357"/>
      <c r="L25" s="323" t="s">
        <v>413</v>
      </c>
      <c r="M25" s="629"/>
      <c r="N25" s="630"/>
      <c r="O25" s="630"/>
      <c r="P25" s="630"/>
      <c r="Q25" s="630"/>
      <c r="R25" s="630"/>
      <c r="S25" s="631"/>
    </row>
    <row r="26" spans="1:19" s="168" customFormat="1" ht="15.75" customHeight="1" x14ac:dyDescent="0.25">
      <c r="A26" s="617"/>
      <c r="B26" s="618"/>
      <c r="C26" s="618"/>
      <c r="D26" s="618"/>
      <c r="E26" s="618"/>
      <c r="F26" s="618"/>
      <c r="G26" s="618"/>
      <c r="H26" s="618"/>
      <c r="I26" s="205"/>
      <c r="J26" s="206"/>
      <c r="K26" s="358"/>
      <c r="L26" s="316" t="s">
        <v>361</v>
      </c>
      <c r="M26" s="629"/>
      <c r="N26" s="630"/>
      <c r="O26" s="630"/>
      <c r="P26" s="630"/>
      <c r="Q26" s="630"/>
      <c r="R26" s="630"/>
      <c r="S26" s="631"/>
    </row>
    <row r="27" spans="1:19" s="168" customFormat="1" ht="15.75" customHeight="1" x14ac:dyDescent="0.25">
      <c r="A27" s="617"/>
      <c r="B27" s="618"/>
      <c r="C27" s="618"/>
      <c r="D27" s="618"/>
      <c r="E27" s="618"/>
      <c r="F27" s="618"/>
      <c r="G27" s="618"/>
      <c r="H27" s="618"/>
      <c r="I27" s="205"/>
      <c r="J27" s="206"/>
      <c r="K27" s="357"/>
      <c r="L27" s="215" t="s">
        <v>362</v>
      </c>
      <c r="M27" s="629"/>
      <c r="N27" s="630"/>
      <c r="O27" s="630"/>
      <c r="P27" s="630"/>
      <c r="Q27" s="630"/>
      <c r="R27" s="630"/>
      <c r="S27" s="631"/>
    </row>
    <row r="28" spans="1:19" s="168" customFormat="1" ht="15.75" customHeight="1" x14ac:dyDescent="0.25">
      <c r="A28" s="617"/>
      <c r="B28" s="618"/>
      <c r="C28" s="618"/>
      <c r="D28" s="618"/>
      <c r="E28" s="618"/>
      <c r="F28" s="618"/>
      <c r="G28" s="618"/>
      <c r="H28" s="618"/>
      <c r="I28" s="205"/>
      <c r="J28" s="206"/>
      <c r="K28" s="357"/>
      <c r="L28" s="215" t="s">
        <v>363</v>
      </c>
      <c r="M28" s="629"/>
      <c r="N28" s="630"/>
      <c r="O28" s="630"/>
      <c r="P28" s="630"/>
      <c r="Q28" s="630"/>
      <c r="R28" s="630"/>
      <c r="S28" s="631"/>
    </row>
    <row r="29" spans="1:19" s="168" customFormat="1" ht="16.5" customHeight="1" x14ac:dyDescent="0.25">
      <c r="A29" s="617"/>
      <c r="B29" s="618"/>
      <c r="C29" s="618"/>
      <c r="D29" s="618"/>
      <c r="E29" s="618"/>
      <c r="F29" s="618"/>
      <c r="G29" s="618"/>
      <c r="H29" s="618"/>
      <c r="I29" s="205"/>
      <c r="J29" s="206"/>
      <c r="K29" s="357"/>
      <c r="L29" s="215" t="s">
        <v>364</v>
      </c>
      <c r="M29" s="629"/>
      <c r="N29" s="630"/>
      <c r="O29" s="630"/>
      <c r="P29" s="630"/>
      <c r="Q29" s="630"/>
      <c r="R29" s="630"/>
      <c r="S29" s="631"/>
    </row>
    <row r="30" spans="1:19" s="168" customFormat="1" ht="18" customHeight="1" thickBot="1" x14ac:dyDescent="0.3">
      <c r="A30" s="619"/>
      <c r="B30" s="620"/>
      <c r="C30" s="620"/>
      <c r="D30" s="620"/>
      <c r="E30" s="620"/>
      <c r="F30" s="620"/>
      <c r="G30" s="620"/>
      <c r="H30" s="620"/>
      <c r="I30" s="205"/>
      <c r="J30" s="206"/>
      <c r="K30" s="357"/>
      <c r="L30" s="215" t="s">
        <v>365</v>
      </c>
      <c r="M30" s="632"/>
      <c r="N30" s="633"/>
      <c r="O30" s="633"/>
      <c r="P30" s="633"/>
      <c r="Q30" s="633"/>
      <c r="R30" s="633"/>
      <c r="S30" s="634"/>
    </row>
    <row r="31" spans="1:19" ht="15" customHeight="1" x14ac:dyDescent="0.25">
      <c r="A31" s="85" t="s">
        <v>48</v>
      </c>
      <c r="B31" s="86">
        <v>1</v>
      </c>
      <c r="C31" s="87">
        <f t="shared" ref="C31:H31" si="2">SUM(C32:C32)</f>
        <v>0</v>
      </c>
      <c r="D31" s="87"/>
      <c r="E31" s="87"/>
      <c r="F31" s="88">
        <f t="shared" si="2"/>
        <v>0</v>
      </c>
      <c r="G31" s="88">
        <f t="shared" si="2"/>
        <v>0</v>
      </c>
      <c r="H31" s="189">
        <f t="shared" si="2"/>
        <v>0</v>
      </c>
      <c r="I31" s="641" t="s">
        <v>45</v>
      </c>
      <c r="J31" s="642"/>
      <c r="K31" s="659"/>
      <c r="L31" s="650"/>
      <c r="M31" s="153"/>
      <c r="N31" s="153"/>
      <c r="O31" s="153"/>
      <c r="P31" s="153"/>
      <c r="Q31" s="153"/>
      <c r="R31" s="153"/>
      <c r="S31" s="153"/>
    </row>
    <row r="32" spans="1:19" ht="21" customHeight="1" thickBot="1" x14ac:dyDescent="0.3">
      <c r="A32" s="108"/>
      <c r="B32" s="109">
        <v>1</v>
      </c>
      <c r="C32" s="363">
        <f>IF(K33="Yes",1,0)</f>
        <v>0</v>
      </c>
      <c r="D32" s="300"/>
      <c r="E32" s="300"/>
      <c r="F32" s="110"/>
      <c r="G32" s="110"/>
      <c r="H32" s="162"/>
      <c r="I32" s="645"/>
      <c r="J32" s="645"/>
      <c r="K32" s="710" t="s">
        <v>238</v>
      </c>
      <c r="L32" s="736"/>
      <c r="M32" s="731"/>
      <c r="N32" s="722"/>
      <c r="O32" s="722"/>
      <c r="P32" s="722"/>
      <c r="Q32" s="722"/>
      <c r="R32" s="722"/>
      <c r="S32" s="732"/>
    </row>
    <row r="33" spans="1:19" s="318" customFormat="1" ht="16.5" customHeight="1" thickBot="1" x14ac:dyDescent="0.3">
      <c r="A33" s="718"/>
      <c r="B33" s="719"/>
      <c r="C33" s="719"/>
      <c r="D33" s="719"/>
      <c r="E33" s="719"/>
      <c r="F33" s="719"/>
      <c r="G33" s="719"/>
      <c r="H33" s="766"/>
      <c r="I33" s="315"/>
      <c r="J33" s="319"/>
      <c r="K33" s="357"/>
      <c r="L33" s="273" t="s">
        <v>449</v>
      </c>
      <c r="M33" s="314"/>
      <c r="N33" s="314"/>
      <c r="O33" s="314"/>
      <c r="P33" s="314"/>
      <c r="Q33" s="314"/>
      <c r="R33" s="314"/>
      <c r="S33" s="314"/>
    </row>
    <row r="34" spans="1:19" ht="15" customHeight="1" thickBot="1" x14ac:dyDescent="0.3">
      <c r="A34" s="85" t="s">
        <v>65</v>
      </c>
      <c r="B34" s="86">
        <v>5</v>
      </c>
      <c r="C34" s="87">
        <f>SUM(C35:C35)</f>
        <v>0</v>
      </c>
      <c r="D34" s="87"/>
      <c r="E34" s="87"/>
      <c r="F34" s="88">
        <f>SUM(F35:F35)</f>
        <v>0</v>
      </c>
      <c r="G34" s="88">
        <f>SUM(G35:G35)</f>
        <v>0</v>
      </c>
      <c r="H34" s="189">
        <f>SUM(H35:H35)</f>
        <v>0</v>
      </c>
      <c r="I34" s="641" t="s">
        <v>47</v>
      </c>
      <c r="J34" s="642"/>
      <c r="K34" s="642"/>
      <c r="L34" s="658"/>
      <c r="M34" s="182"/>
      <c r="N34" s="182"/>
      <c r="O34" s="182"/>
      <c r="P34" s="182"/>
      <c r="Q34" s="182"/>
      <c r="R34" s="182"/>
      <c r="S34" s="182"/>
    </row>
    <row r="35" spans="1:19" ht="18.75" customHeight="1" thickBot="1" x14ac:dyDescent="0.3">
      <c r="A35" s="108"/>
      <c r="B35" s="109">
        <v>5</v>
      </c>
      <c r="C35" s="363">
        <f>IF(K36="Yes",5,0)</f>
        <v>0</v>
      </c>
      <c r="D35" s="300"/>
      <c r="E35" s="300"/>
      <c r="F35" s="110"/>
      <c r="G35" s="110"/>
      <c r="H35" s="162"/>
      <c r="I35" s="645"/>
      <c r="J35" s="645"/>
      <c r="K35" s="667" t="s">
        <v>239</v>
      </c>
      <c r="L35" s="668"/>
      <c r="M35" s="626"/>
      <c r="N35" s="627"/>
      <c r="O35" s="627"/>
      <c r="P35" s="627"/>
      <c r="Q35" s="627"/>
      <c r="R35" s="627"/>
      <c r="S35" s="628"/>
    </row>
    <row r="36" spans="1:19" s="168" customFormat="1" ht="15.75" customHeight="1" thickBot="1" x14ac:dyDescent="0.3">
      <c r="A36" s="615"/>
      <c r="B36" s="616"/>
      <c r="C36" s="616"/>
      <c r="D36" s="616"/>
      <c r="E36" s="616"/>
      <c r="F36" s="616"/>
      <c r="G36" s="616"/>
      <c r="H36" s="616"/>
      <c r="I36" s="198"/>
      <c r="J36" s="199"/>
      <c r="K36" s="357"/>
      <c r="L36" s="316" t="s">
        <v>450</v>
      </c>
      <c r="M36" s="629"/>
      <c r="N36" s="630"/>
      <c r="O36" s="630"/>
      <c r="P36" s="630"/>
      <c r="Q36" s="630"/>
      <c r="R36" s="630"/>
      <c r="S36" s="631"/>
    </row>
    <row r="37" spans="1:19" ht="15" customHeight="1" x14ac:dyDescent="0.25">
      <c r="A37" s="85" t="s">
        <v>201</v>
      </c>
      <c r="B37" s="86">
        <v>2</v>
      </c>
      <c r="C37" s="87">
        <f t="shared" ref="C37:H40" si="3">SUM(C38:C38)</f>
        <v>0</v>
      </c>
      <c r="D37" s="87"/>
      <c r="E37" s="87"/>
      <c r="F37" s="88">
        <f t="shared" si="3"/>
        <v>0</v>
      </c>
      <c r="G37" s="88">
        <f t="shared" si="3"/>
        <v>0</v>
      </c>
      <c r="H37" s="189">
        <f t="shared" si="3"/>
        <v>0</v>
      </c>
      <c r="I37" s="641" t="s">
        <v>49</v>
      </c>
      <c r="J37" s="642"/>
      <c r="K37" s="659"/>
      <c r="L37" s="650"/>
      <c r="M37" s="154"/>
      <c r="N37" s="153"/>
      <c r="O37" s="153"/>
      <c r="P37" s="153"/>
      <c r="Q37" s="153"/>
      <c r="R37" s="153"/>
      <c r="S37" s="155"/>
    </row>
    <row r="38" spans="1:19" ht="18.75" customHeight="1" thickBot="1" x14ac:dyDescent="0.3">
      <c r="A38" s="89"/>
      <c r="B38" s="90">
        <v>2</v>
      </c>
      <c r="C38" s="363">
        <f>IF(K39="Yes",2,0)</f>
        <v>0</v>
      </c>
      <c r="D38" s="300"/>
      <c r="E38" s="300"/>
      <c r="F38" s="91"/>
      <c r="G38" s="91"/>
      <c r="H38" s="274"/>
      <c r="I38" s="647"/>
      <c r="J38" s="647"/>
      <c r="K38" s="710" t="s">
        <v>240</v>
      </c>
      <c r="L38" s="736"/>
      <c r="M38" s="731"/>
      <c r="N38" s="722"/>
      <c r="O38" s="722"/>
      <c r="P38" s="722"/>
      <c r="Q38" s="722"/>
      <c r="R38" s="722"/>
      <c r="S38" s="732"/>
    </row>
    <row r="39" spans="1:19" s="318" customFormat="1" ht="18.75" customHeight="1" thickBot="1" x14ac:dyDescent="0.3">
      <c r="A39" s="718"/>
      <c r="B39" s="719"/>
      <c r="C39" s="719"/>
      <c r="D39" s="719"/>
      <c r="E39" s="719"/>
      <c r="F39" s="719"/>
      <c r="G39" s="719"/>
      <c r="H39" s="766"/>
      <c r="I39" s="315"/>
      <c r="J39" s="319"/>
      <c r="K39" s="356"/>
      <c r="L39" s="273" t="s">
        <v>451</v>
      </c>
      <c r="M39" s="314"/>
      <c r="N39" s="314"/>
      <c r="O39" s="314"/>
      <c r="P39" s="314"/>
      <c r="Q39" s="314"/>
      <c r="R39" s="314"/>
      <c r="S39" s="314"/>
    </row>
    <row r="40" spans="1:19" ht="15" customHeight="1" thickBot="1" x14ac:dyDescent="0.3">
      <c r="A40" s="159" t="s">
        <v>202</v>
      </c>
      <c r="B40" s="156">
        <v>2</v>
      </c>
      <c r="C40" s="160">
        <f t="shared" si="3"/>
        <v>0</v>
      </c>
      <c r="D40" s="160"/>
      <c r="E40" s="160"/>
      <c r="F40" s="161">
        <f t="shared" si="3"/>
        <v>0</v>
      </c>
      <c r="G40" s="161">
        <f t="shared" si="3"/>
        <v>0</v>
      </c>
      <c r="H40" s="331">
        <f t="shared" si="3"/>
        <v>0</v>
      </c>
      <c r="I40" s="641" t="s">
        <v>66</v>
      </c>
      <c r="J40" s="642"/>
      <c r="K40" s="642"/>
      <c r="L40" s="658"/>
      <c r="M40" s="178"/>
      <c r="N40" s="178"/>
      <c r="O40" s="178"/>
      <c r="P40" s="178"/>
      <c r="Q40" s="178"/>
      <c r="R40" s="178"/>
      <c r="S40" s="178"/>
    </row>
    <row r="41" spans="1:19" ht="62.25" customHeight="1" thickBot="1" x14ac:dyDescent="0.3">
      <c r="A41" s="89"/>
      <c r="B41" s="90">
        <v>2</v>
      </c>
      <c r="C41" s="367">
        <f>IF(K42=1,1,IF(K42=2,2,0))</f>
        <v>0</v>
      </c>
      <c r="D41" s="308"/>
      <c r="E41" s="308"/>
      <c r="F41" s="91"/>
      <c r="G41" s="91"/>
      <c r="H41" s="91"/>
      <c r="I41" s="645"/>
      <c r="J41" s="645"/>
      <c r="K41" s="710" t="s">
        <v>214</v>
      </c>
      <c r="L41" s="736"/>
      <c r="M41" s="626"/>
      <c r="N41" s="627"/>
      <c r="O41" s="627"/>
      <c r="P41" s="627"/>
      <c r="Q41" s="627"/>
      <c r="R41" s="627"/>
      <c r="S41" s="628"/>
    </row>
    <row r="42" spans="1:19" s="318" customFormat="1" ht="18" customHeight="1" x14ac:dyDescent="0.25">
      <c r="A42" s="615"/>
      <c r="B42" s="616"/>
      <c r="C42" s="616"/>
      <c r="D42" s="616"/>
      <c r="E42" s="616"/>
      <c r="F42" s="616"/>
      <c r="G42" s="616"/>
      <c r="H42" s="666"/>
      <c r="I42" s="315"/>
      <c r="J42" s="319"/>
      <c r="K42" s="360"/>
      <c r="L42" s="333" t="s">
        <v>448</v>
      </c>
      <c r="M42" s="629"/>
      <c r="N42" s="630"/>
      <c r="O42" s="630"/>
      <c r="P42" s="630"/>
      <c r="Q42" s="630"/>
      <c r="R42" s="630"/>
      <c r="S42" s="631"/>
    </row>
    <row r="43" spans="1:19" s="194" customFormat="1" ht="19.5" customHeight="1" x14ac:dyDescent="0.25">
      <c r="A43" s="617"/>
      <c r="B43" s="618"/>
      <c r="C43" s="618"/>
      <c r="D43" s="618"/>
      <c r="E43" s="618"/>
      <c r="F43" s="618"/>
      <c r="G43" s="618"/>
      <c r="H43" s="623"/>
      <c r="I43" s="198"/>
      <c r="J43" s="199"/>
      <c r="K43" s="647" t="s">
        <v>170</v>
      </c>
      <c r="L43" s="648"/>
      <c r="M43" s="629"/>
      <c r="N43" s="630"/>
      <c r="O43" s="630"/>
      <c r="P43" s="630"/>
      <c r="Q43" s="630"/>
      <c r="R43" s="630"/>
      <c r="S43" s="631"/>
    </row>
    <row r="44" spans="1:19" s="168" customFormat="1" ht="52.5" customHeight="1" thickBot="1" x14ac:dyDescent="0.3">
      <c r="A44" s="619"/>
      <c r="B44" s="620"/>
      <c r="C44" s="620"/>
      <c r="D44" s="620"/>
      <c r="E44" s="620"/>
      <c r="F44" s="620"/>
      <c r="G44" s="620"/>
      <c r="H44" s="622"/>
      <c r="I44" s="203"/>
      <c r="J44" s="195"/>
      <c r="K44" s="764"/>
      <c r="L44" s="765"/>
      <c r="M44" s="632"/>
      <c r="N44" s="633"/>
      <c r="O44" s="633"/>
      <c r="P44" s="633"/>
      <c r="Q44" s="633"/>
      <c r="R44" s="633"/>
      <c r="S44" s="634"/>
    </row>
    <row r="45" spans="1:19" x14ac:dyDescent="0.25">
      <c r="A45" s="92"/>
      <c r="B45" s="93"/>
      <c r="C45" s="94"/>
      <c r="D45" s="94"/>
      <c r="E45" s="94"/>
      <c r="F45" s="94"/>
      <c r="G45" s="94"/>
      <c r="H45" s="94"/>
      <c r="I45" s="152"/>
      <c r="J45" s="152"/>
      <c r="K45" s="152"/>
      <c r="L45" s="122"/>
      <c r="M45" s="148"/>
      <c r="N45" s="149"/>
      <c r="O45" s="149"/>
      <c r="P45" s="149"/>
      <c r="Q45" s="149"/>
      <c r="R45" s="149"/>
      <c r="S45" s="150"/>
    </row>
    <row r="46" spans="1:19" x14ac:dyDescent="0.25">
      <c r="A46" s="95" t="s">
        <v>179</v>
      </c>
      <c r="B46" s="96"/>
      <c r="C46" s="97"/>
      <c r="D46" s="97"/>
      <c r="E46" s="97"/>
      <c r="F46" s="97"/>
      <c r="G46" s="368"/>
      <c r="H46" s="113"/>
      <c r="I46" s="113"/>
      <c r="J46" s="113"/>
      <c r="K46" s="113"/>
      <c r="L46" s="115"/>
      <c r="M46" s="147"/>
      <c r="N46" s="113"/>
      <c r="O46" s="113"/>
      <c r="P46" s="113"/>
      <c r="Q46" s="113"/>
      <c r="R46" s="113"/>
      <c r="S46" s="115"/>
    </row>
    <row r="47" spans="1:19" ht="15.75" thickBot="1" x14ac:dyDescent="0.3">
      <c r="A47" s="98" t="s">
        <v>180</v>
      </c>
      <c r="B47" s="99"/>
      <c r="C47" s="100"/>
      <c r="D47" s="100"/>
      <c r="E47" s="100"/>
      <c r="F47" s="100"/>
      <c r="G47" s="362"/>
      <c r="H47" s="114"/>
      <c r="I47" s="114"/>
      <c r="J47" s="114"/>
      <c r="K47" s="114"/>
      <c r="L47" s="116"/>
      <c r="M47" s="144"/>
      <c r="N47" s="145"/>
      <c r="O47" s="145"/>
      <c r="P47" s="145"/>
      <c r="Q47" s="145"/>
      <c r="R47" s="145"/>
      <c r="S47" s="146"/>
    </row>
    <row r="48" spans="1:19" ht="15" customHeight="1" x14ac:dyDescent="0.25">
      <c r="A48" s="621"/>
      <c r="B48" s="621"/>
      <c r="C48" s="621"/>
      <c r="D48" s="621"/>
      <c r="E48" s="621"/>
      <c r="F48" s="621"/>
      <c r="G48" s="621"/>
      <c r="H48" s="621"/>
      <c r="I48" s="621"/>
      <c r="J48" s="621"/>
      <c r="K48" s="621"/>
      <c r="L48" s="621"/>
      <c r="M48" s="151"/>
      <c r="N48" s="151"/>
      <c r="O48" s="151"/>
      <c r="P48" s="151"/>
      <c r="Q48" s="151"/>
      <c r="R48" s="151"/>
      <c r="S48" s="101"/>
    </row>
    <row r="51" spans="13:18" x14ac:dyDescent="0.25">
      <c r="M51" s="120"/>
      <c r="N51" s="120"/>
      <c r="O51" s="120"/>
      <c r="P51" s="120"/>
      <c r="Q51" s="120"/>
      <c r="R51" s="120"/>
    </row>
  </sheetData>
  <sheetProtection password="E873" sheet="1" objects="1" scenarios="1"/>
  <mergeCells count="62">
    <mergeCell ref="I24:J24"/>
    <mergeCell ref="K24:L24"/>
    <mergeCell ref="A19:H19"/>
    <mergeCell ref="A22:H22"/>
    <mergeCell ref="I18:J18"/>
    <mergeCell ref="I7:L7"/>
    <mergeCell ref="I8:L8"/>
    <mergeCell ref="I9:J9"/>
    <mergeCell ref="K9:L9"/>
    <mergeCell ref="I15:J15"/>
    <mergeCell ref="K15:L15"/>
    <mergeCell ref="I14:L14"/>
    <mergeCell ref="I17:L17"/>
    <mergeCell ref="K18:L18"/>
    <mergeCell ref="I21:J21"/>
    <mergeCell ref="K21:L21"/>
    <mergeCell ref="A48:L48"/>
    <mergeCell ref="A33:H33"/>
    <mergeCell ref="A39:H39"/>
    <mergeCell ref="A42:H44"/>
    <mergeCell ref="A1:L1"/>
    <mergeCell ref="A2:L2"/>
    <mergeCell ref="A3:L3"/>
    <mergeCell ref="A4:C4"/>
    <mergeCell ref="F4:H4"/>
    <mergeCell ref="I4:J6"/>
    <mergeCell ref="A5:A6"/>
    <mergeCell ref="A10:H13"/>
    <mergeCell ref="F7:H7"/>
    <mergeCell ref="I20:L20"/>
    <mergeCell ref="K5:L5"/>
    <mergeCell ref="A16:H16"/>
    <mergeCell ref="A25:H30"/>
    <mergeCell ref="A36:H36"/>
    <mergeCell ref="K41:L41"/>
    <mergeCell ref="K38:L38"/>
    <mergeCell ref="K32:L32"/>
    <mergeCell ref="I37:L37"/>
    <mergeCell ref="I31:L31"/>
    <mergeCell ref="I40:L40"/>
    <mergeCell ref="I41:J41"/>
    <mergeCell ref="I34:L34"/>
    <mergeCell ref="I35:J35"/>
    <mergeCell ref="I38:J38"/>
    <mergeCell ref="I32:J32"/>
    <mergeCell ref="K35:L35"/>
    <mergeCell ref="K6:L6"/>
    <mergeCell ref="K4:L4"/>
    <mergeCell ref="M41:S44"/>
    <mergeCell ref="M35:S36"/>
    <mergeCell ref="M24:S30"/>
    <mergeCell ref="K44:L44"/>
    <mergeCell ref="K43:L43"/>
    <mergeCell ref="M4:S4"/>
    <mergeCell ref="M5:S7"/>
    <mergeCell ref="M32:S32"/>
    <mergeCell ref="M21:S22"/>
    <mergeCell ref="M18:S19"/>
    <mergeCell ref="M9:S13"/>
    <mergeCell ref="M38:S38"/>
    <mergeCell ref="M15:S16"/>
    <mergeCell ref="I23:L23"/>
  </mergeCells>
  <dataValidations count="8">
    <dataValidation type="list" allowBlank="1" showInputMessage="1" showErrorMessage="1" sqref="F38:H38 F41:H41">
      <formula1>"0, ? , 1, 2"</formula1>
    </dataValidation>
    <dataValidation type="list" allowBlank="1" showInputMessage="1" showErrorMessage="1" sqref="K36 K10:K13 K33 K27:K30 K25 K16 K39">
      <formula1>"NA, Yes"</formula1>
    </dataValidation>
    <dataValidation type="list" allowBlank="1" showInputMessage="1" showErrorMessage="1" sqref="F15:H15 F32:H32">
      <formula1>"0, ?, 1"</formula1>
    </dataValidation>
    <dataValidation type="list" allowBlank="1" showInputMessage="1" showErrorMessage="1" sqref="F18:H18 F35:H35">
      <formula1>"0, ?, 1, 2, 3, 4, 5"</formula1>
    </dataValidation>
    <dataValidation type="list" allowBlank="1" showInputMessage="1" showErrorMessage="1" sqref="F21:H21">
      <formula1>"0, ?, 1, 2, 3, 4, 5, 6, 7, 8, 9, 10"</formula1>
    </dataValidation>
    <dataValidation type="list" allowBlank="1" showInputMessage="1" showErrorMessage="1" sqref="F24:H24">
      <formula1>"0, ?, 1, 2, 3, 4, 5, 6, 7, 8, 9, 10, 11, 12, 13"</formula1>
    </dataValidation>
    <dataValidation type="list" allowBlank="1" showInputMessage="1" showErrorMessage="1" sqref="F9:H9">
      <formula1>"0, ?, 1, 2"</formula1>
    </dataValidation>
    <dataValidation type="list" allowBlank="1" showInputMessage="1" showErrorMessage="1" sqref="K42">
      <formula1>"NA,1,2"</formula1>
    </dataValidation>
  </dataValidations>
  <printOptions horizontalCentered="1"/>
  <pageMargins left="0.7" right="0.7" top="0.42" bottom="0.61" header="0.3" footer="0.3"/>
  <pageSetup scale="83" orientation="landscape" r:id="rId1"/>
  <headerFooter>
    <oddFooter>&amp;LFGBC Development Certification&amp;C&amp;G&amp;R&amp;P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44"/>
  <sheetViews>
    <sheetView zoomScaleNormal="100" workbookViewId="0">
      <selection activeCell="K4" sqref="K4:L4"/>
    </sheetView>
  </sheetViews>
  <sheetFormatPr defaultRowHeight="15" x14ac:dyDescent="0.25"/>
  <cols>
    <col min="1" max="3" width="9.140625" style="112"/>
    <col min="4" max="4" width="9.140625" style="329" hidden="1" customWidth="1"/>
    <col min="5" max="5" width="9.140625" style="340" hidden="1" customWidth="1"/>
    <col min="6" max="7" width="9.140625" style="112"/>
    <col min="8" max="8" width="9.28515625" style="112" customWidth="1"/>
    <col min="9" max="9" width="0" style="112" hidden="1" customWidth="1"/>
    <col min="10" max="10" width="14.42578125" style="112" hidden="1" customWidth="1"/>
    <col min="11" max="11" width="9.140625" style="112"/>
    <col min="12" max="12" width="81.7109375" style="112" customWidth="1"/>
    <col min="13" max="18" width="9.140625" style="112"/>
    <col min="19" max="19" width="22.5703125" style="112" customWidth="1"/>
    <col min="20" max="16384" width="9.140625" style="112"/>
  </cols>
  <sheetData>
    <row r="1" spans="1:19" ht="19.5" customHeight="1" thickBot="1" x14ac:dyDescent="0.3">
      <c r="A1" s="678" t="s">
        <v>425</v>
      </c>
      <c r="B1" s="678"/>
      <c r="C1" s="678"/>
      <c r="D1" s="678"/>
      <c r="E1" s="678"/>
      <c r="F1" s="678"/>
      <c r="G1" s="678"/>
      <c r="H1" s="678"/>
      <c r="I1" s="678"/>
      <c r="J1" s="678"/>
      <c r="K1" s="678"/>
      <c r="L1" s="678"/>
    </row>
    <row r="2" spans="1:19" ht="15.75" customHeight="1" x14ac:dyDescent="0.25">
      <c r="A2" s="679" t="s">
        <v>219</v>
      </c>
      <c r="B2" s="680"/>
      <c r="C2" s="680"/>
      <c r="D2" s="680"/>
      <c r="E2" s="680"/>
      <c r="F2" s="680"/>
      <c r="G2" s="680"/>
      <c r="H2" s="680"/>
      <c r="I2" s="680"/>
      <c r="J2" s="680"/>
      <c r="K2" s="680"/>
      <c r="L2" s="681"/>
    </row>
    <row r="3" spans="1:19" ht="48" customHeight="1" thickBot="1" x14ac:dyDescent="0.3">
      <c r="A3" s="682" t="s">
        <v>476</v>
      </c>
      <c r="B3" s="683"/>
      <c r="C3" s="683"/>
      <c r="D3" s="683"/>
      <c r="E3" s="683"/>
      <c r="F3" s="683"/>
      <c r="G3" s="683"/>
      <c r="H3" s="683"/>
      <c r="I3" s="683"/>
      <c r="J3" s="683"/>
      <c r="K3" s="683"/>
      <c r="L3" s="684"/>
    </row>
    <row r="4" spans="1:19" ht="15" customHeight="1" thickBot="1" x14ac:dyDescent="0.3">
      <c r="A4" s="669" t="s">
        <v>154</v>
      </c>
      <c r="B4" s="670"/>
      <c r="C4" s="670"/>
      <c r="D4" s="325"/>
      <c r="E4" s="335"/>
      <c r="F4" s="671" t="s">
        <v>175</v>
      </c>
      <c r="G4" s="671"/>
      <c r="H4" s="671"/>
      <c r="I4" s="694" t="s">
        <v>185</v>
      </c>
      <c r="J4" s="695"/>
      <c r="K4" s="780" t="str">
        <f>Instructions!A5</f>
        <v>Version 8:  Revised 6/4/12</v>
      </c>
      <c r="L4" s="781"/>
      <c r="M4" s="723" t="s">
        <v>91</v>
      </c>
      <c r="N4" s="724"/>
      <c r="O4" s="724"/>
      <c r="P4" s="724"/>
      <c r="Q4" s="724"/>
      <c r="R4" s="724"/>
      <c r="S4" s="725"/>
    </row>
    <row r="5" spans="1:19" ht="24" x14ac:dyDescent="0.25">
      <c r="A5" s="672"/>
      <c r="B5" s="76" t="s">
        <v>158</v>
      </c>
      <c r="C5" s="77" t="s">
        <v>159</v>
      </c>
      <c r="D5" s="77"/>
      <c r="E5" s="77"/>
      <c r="F5" s="78" t="s">
        <v>177</v>
      </c>
      <c r="G5" s="78" t="s">
        <v>178</v>
      </c>
      <c r="H5" s="78" t="s">
        <v>168</v>
      </c>
      <c r="I5" s="696"/>
      <c r="J5" s="697"/>
      <c r="K5" s="778" t="s">
        <v>176</v>
      </c>
      <c r="L5" s="779"/>
      <c r="M5" s="726"/>
      <c r="N5" s="782"/>
      <c r="O5" s="782"/>
      <c r="P5" s="782"/>
      <c r="Q5" s="782"/>
      <c r="R5" s="782"/>
      <c r="S5" s="783"/>
    </row>
    <row r="6" spans="1:19" ht="16.5" thickBot="1" x14ac:dyDescent="0.3">
      <c r="A6" s="673"/>
      <c r="B6" s="79">
        <f>B8+B12+B15+B18+B23+B27+B31+B36</f>
        <v>25</v>
      </c>
      <c r="C6" s="79">
        <f>MIN(C8+C12+C15+C18+C23+C27+C31+C36,C7)</f>
        <v>0</v>
      </c>
      <c r="D6" s="80"/>
      <c r="E6" s="80"/>
      <c r="F6" s="81">
        <f>SUM(F8,F15,F23,F30)</f>
        <v>0</v>
      </c>
      <c r="G6" s="81">
        <f>SUM(G8,G15,G23,G30)</f>
        <v>0</v>
      </c>
      <c r="H6" s="81">
        <f>SUM(H8,H15,H23,H30)</f>
        <v>0</v>
      </c>
      <c r="I6" s="698"/>
      <c r="J6" s="699"/>
      <c r="K6" s="613"/>
      <c r="L6" s="614"/>
      <c r="M6" s="784"/>
      <c r="N6" s="785"/>
      <c r="O6" s="785"/>
      <c r="P6" s="785"/>
      <c r="Q6" s="785"/>
      <c r="R6" s="785"/>
      <c r="S6" s="786"/>
    </row>
    <row r="7" spans="1:19" ht="19.5" customHeight="1" thickBot="1" x14ac:dyDescent="0.3">
      <c r="A7" s="82"/>
      <c r="B7" s="83"/>
      <c r="C7" s="354">
        <f>ROUND(B6*0.8,0)</f>
        <v>20</v>
      </c>
      <c r="D7" s="84"/>
      <c r="E7" s="84"/>
      <c r="F7" s="676" t="s">
        <v>489</v>
      </c>
      <c r="G7" s="676"/>
      <c r="H7" s="677"/>
      <c r="I7" s="685" t="s">
        <v>231</v>
      </c>
      <c r="J7" s="686"/>
      <c r="K7" s="686"/>
      <c r="L7" s="687"/>
      <c r="M7" s="787"/>
      <c r="N7" s="788"/>
      <c r="O7" s="788"/>
      <c r="P7" s="788"/>
      <c r="Q7" s="788"/>
      <c r="R7" s="788"/>
      <c r="S7" s="789"/>
    </row>
    <row r="8" spans="1:19" ht="15" customHeight="1" thickBot="1" x14ac:dyDescent="0.3">
      <c r="A8" s="85" t="s">
        <v>51</v>
      </c>
      <c r="B8" s="86">
        <v>4</v>
      </c>
      <c r="C8" s="87">
        <f>SUM(C9:C9)</f>
        <v>0</v>
      </c>
      <c r="D8" s="87"/>
      <c r="E8" s="87"/>
      <c r="F8" s="88">
        <f>SUM(F9:F9)</f>
        <v>0</v>
      </c>
      <c r="G8" s="88">
        <f>SUM(G9:G9)</f>
        <v>0</v>
      </c>
      <c r="H8" s="189">
        <f>SUM(H9:H9)</f>
        <v>0</v>
      </c>
      <c r="I8" s="767" t="s">
        <v>52</v>
      </c>
      <c r="J8" s="768"/>
      <c r="K8" s="768"/>
      <c r="L8" s="769"/>
      <c r="M8" s="182"/>
      <c r="N8" s="182"/>
      <c r="O8" s="182"/>
      <c r="P8" s="182"/>
      <c r="Q8" s="182"/>
      <c r="R8" s="182"/>
      <c r="S8" s="182"/>
    </row>
    <row r="9" spans="1:19" ht="60.75" customHeight="1" x14ac:dyDescent="0.25">
      <c r="A9" s="108"/>
      <c r="B9" s="109">
        <v>4</v>
      </c>
      <c r="C9" s="363">
        <f>IF(K11="Yes",(IF(K10="1/4 mile of 50% of households",1,IF(K10="1/8 mile of 50% of households",2,IF(K10="1/4 mile of 100% of households",3,IF(K10="1/8 mile of 100% of households",4,0))))),0)</f>
        <v>0</v>
      </c>
      <c r="D9" s="300"/>
      <c r="E9" s="300"/>
      <c r="F9" s="110"/>
      <c r="G9" s="110"/>
      <c r="H9" s="162"/>
      <c r="I9" s="770"/>
      <c r="J9" s="771"/>
      <c r="K9" s="772" t="s">
        <v>242</v>
      </c>
      <c r="L9" s="773"/>
      <c r="M9" s="726"/>
      <c r="N9" s="727"/>
      <c r="O9" s="727"/>
      <c r="P9" s="727"/>
      <c r="Q9" s="727"/>
      <c r="R9" s="727"/>
      <c r="S9" s="728"/>
    </row>
    <row r="10" spans="1:19" s="340" customFormat="1" ht="17.25" customHeight="1" x14ac:dyDescent="0.25">
      <c r="A10" s="336"/>
      <c r="B10" s="337"/>
      <c r="C10" s="337"/>
      <c r="D10" s="337"/>
      <c r="E10" s="337"/>
      <c r="F10" s="337"/>
      <c r="G10" s="337"/>
      <c r="H10" s="337"/>
      <c r="I10" s="338"/>
      <c r="J10" s="192"/>
      <c r="K10" s="790"/>
      <c r="L10" s="791"/>
      <c r="M10" s="721"/>
      <c r="N10" s="721"/>
      <c r="O10" s="721"/>
      <c r="P10" s="721"/>
      <c r="Q10" s="721"/>
      <c r="R10" s="721"/>
      <c r="S10" s="730"/>
    </row>
    <row r="11" spans="1:19" s="174" customFormat="1" ht="29.25" customHeight="1" thickBot="1" x14ac:dyDescent="0.3">
      <c r="A11" s="619"/>
      <c r="B11" s="620"/>
      <c r="C11" s="620"/>
      <c r="D11" s="620"/>
      <c r="E11" s="620"/>
      <c r="F11" s="620"/>
      <c r="G11" s="620"/>
      <c r="H11" s="622"/>
      <c r="I11" s="207"/>
      <c r="J11" s="192"/>
      <c r="K11" s="357"/>
      <c r="L11" s="379" t="s">
        <v>482</v>
      </c>
      <c r="M11" s="731"/>
      <c r="N11" s="722"/>
      <c r="O11" s="722"/>
      <c r="P11" s="722"/>
      <c r="Q11" s="722"/>
      <c r="R11" s="722"/>
      <c r="S11" s="732"/>
    </row>
    <row r="12" spans="1:19" ht="15.75" customHeight="1" thickBot="1" x14ac:dyDescent="0.3">
      <c r="A12" s="85" t="s">
        <v>53</v>
      </c>
      <c r="B12" s="86">
        <v>2</v>
      </c>
      <c r="C12" s="87">
        <f>SUM(C13:C13)</f>
        <v>0</v>
      </c>
      <c r="D12" s="87"/>
      <c r="E12" s="87"/>
      <c r="F12" s="88">
        <f>SUM(F13:F13)</f>
        <v>0</v>
      </c>
      <c r="G12" s="88">
        <f>SUM(G13:G13)</f>
        <v>0</v>
      </c>
      <c r="H12" s="189">
        <f>SUM(H13:H13)</f>
        <v>0</v>
      </c>
      <c r="I12" s="641" t="s">
        <v>241</v>
      </c>
      <c r="J12" s="642"/>
      <c r="K12" s="659"/>
      <c r="L12" s="650"/>
      <c r="M12" s="182"/>
      <c r="N12" s="182"/>
      <c r="O12" s="182"/>
      <c r="P12" s="182"/>
      <c r="Q12" s="182"/>
      <c r="R12" s="182"/>
      <c r="S12" s="182"/>
    </row>
    <row r="13" spans="1:19" ht="45.75" customHeight="1" thickBot="1" x14ac:dyDescent="0.3">
      <c r="A13" s="108"/>
      <c r="B13" s="109">
        <v>2</v>
      </c>
      <c r="C13" s="363">
        <f>IF(K14&gt;=5,1,0)+IF(K14&gt;=10,1)</f>
        <v>0</v>
      </c>
      <c r="D13" s="300"/>
      <c r="E13" s="300"/>
      <c r="F13" s="110"/>
      <c r="G13" s="110"/>
      <c r="H13" s="162"/>
      <c r="I13" s="646"/>
      <c r="J13" s="738"/>
      <c r="K13" s="667" t="s">
        <v>243</v>
      </c>
      <c r="L13" s="668"/>
      <c r="M13" s="726"/>
      <c r="N13" s="727"/>
      <c r="O13" s="727"/>
      <c r="P13" s="727"/>
      <c r="Q13" s="727"/>
      <c r="R13" s="727"/>
      <c r="S13" s="728"/>
    </row>
    <row r="14" spans="1:19" s="174" customFormat="1" ht="18" customHeight="1" thickBot="1" x14ac:dyDescent="0.3">
      <c r="A14" s="718"/>
      <c r="B14" s="719"/>
      <c r="C14" s="719"/>
      <c r="D14" s="719"/>
      <c r="E14" s="719"/>
      <c r="F14" s="719"/>
      <c r="G14" s="719"/>
      <c r="H14" s="719"/>
      <c r="I14" s="198"/>
      <c r="J14" s="204"/>
      <c r="K14" s="370"/>
      <c r="L14" s="343" t="s">
        <v>453</v>
      </c>
      <c r="M14" s="731"/>
      <c r="N14" s="722"/>
      <c r="O14" s="722"/>
      <c r="P14" s="722"/>
      <c r="Q14" s="722"/>
      <c r="R14" s="722"/>
      <c r="S14" s="732"/>
    </row>
    <row r="15" spans="1:19" ht="15.75" thickBot="1" x14ac:dyDescent="0.3">
      <c r="A15" s="85" t="s">
        <v>54</v>
      </c>
      <c r="B15" s="86">
        <v>4</v>
      </c>
      <c r="C15" s="87">
        <f>SUM(C16:C16)</f>
        <v>0</v>
      </c>
      <c r="D15" s="87"/>
      <c r="E15" s="87"/>
      <c r="F15" s="88">
        <f>SUM(F16:F16)</f>
        <v>0</v>
      </c>
      <c r="G15" s="88">
        <f>SUM(G16:G16)</f>
        <v>0</v>
      </c>
      <c r="H15" s="189">
        <f>SUM(H16:H16)</f>
        <v>0</v>
      </c>
      <c r="I15" s="664" t="s">
        <v>55</v>
      </c>
      <c r="J15" s="664"/>
      <c r="K15" s="664"/>
      <c r="L15" s="665"/>
      <c r="M15" s="182"/>
      <c r="N15" s="182"/>
      <c r="O15" s="182"/>
      <c r="P15" s="182"/>
      <c r="Q15" s="182"/>
      <c r="R15" s="182"/>
      <c r="S15" s="182"/>
    </row>
    <row r="16" spans="1:19" ht="49.5" customHeight="1" x14ac:dyDescent="0.25">
      <c r="A16" s="108"/>
      <c r="B16" s="109">
        <v>4</v>
      </c>
      <c r="C16" s="363">
        <f>IF(K17="Common pool available to no residents",0,IF(K17="Common pool available to each resident",1,IF(K17="Common pool available for each 300 households",2,IF(K17="Common pool available for each 200 households",3,IF(K17="Common pool available for each 100 households",4,0)))))</f>
        <v>0</v>
      </c>
      <c r="D16" s="301"/>
      <c r="E16" s="301"/>
      <c r="F16" s="110"/>
      <c r="G16" s="110"/>
      <c r="H16" s="162"/>
      <c r="I16" s="712"/>
      <c r="J16" s="712"/>
      <c r="K16" s="667" t="s">
        <v>244</v>
      </c>
      <c r="L16" s="668"/>
      <c r="M16" s="726"/>
      <c r="N16" s="727"/>
      <c r="O16" s="727"/>
      <c r="P16" s="727"/>
      <c r="Q16" s="727"/>
      <c r="R16" s="727"/>
      <c r="S16" s="728"/>
    </row>
    <row r="17" spans="1:19" s="174" customFormat="1" ht="19.5" customHeight="1" thickBot="1" x14ac:dyDescent="0.3">
      <c r="A17" s="615"/>
      <c r="B17" s="616"/>
      <c r="C17" s="616"/>
      <c r="D17" s="616"/>
      <c r="E17" s="616"/>
      <c r="F17" s="616"/>
      <c r="G17" s="616"/>
      <c r="H17" s="616"/>
      <c r="I17" s="205"/>
      <c r="J17" s="206"/>
      <c r="K17" s="774"/>
      <c r="L17" s="775"/>
      <c r="M17" s="731"/>
      <c r="N17" s="722"/>
      <c r="O17" s="722"/>
      <c r="P17" s="722"/>
      <c r="Q17" s="722"/>
      <c r="R17" s="722"/>
      <c r="S17" s="732"/>
    </row>
    <row r="18" spans="1:19" ht="15" customHeight="1" thickBot="1" x14ac:dyDescent="0.3">
      <c r="A18" s="85" t="s">
        <v>56</v>
      </c>
      <c r="B18" s="86">
        <v>3</v>
      </c>
      <c r="C18" s="87">
        <f t="shared" ref="C18:H18" si="0">SUM(C19:C19)</f>
        <v>0</v>
      </c>
      <c r="D18" s="87"/>
      <c r="E18" s="87"/>
      <c r="F18" s="88">
        <f t="shared" si="0"/>
        <v>0</v>
      </c>
      <c r="G18" s="88">
        <f t="shared" si="0"/>
        <v>0</v>
      </c>
      <c r="H18" s="189">
        <f t="shared" si="0"/>
        <v>0</v>
      </c>
      <c r="I18" s="641" t="s">
        <v>57</v>
      </c>
      <c r="J18" s="642"/>
      <c r="K18" s="642"/>
      <c r="L18" s="658"/>
      <c r="M18" s="182"/>
      <c r="N18" s="182"/>
      <c r="O18" s="182"/>
      <c r="P18" s="182"/>
      <c r="Q18" s="182"/>
      <c r="R18" s="182"/>
      <c r="S18" s="182"/>
    </row>
    <row r="19" spans="1:19" ht="28.5" customHeight="1" thickBot="1" x14ac:dyDescent="0.3">
      <c r="A19" s="89"/>
      <c r="B19" s="90">
        <v>3</v>
      </c>
      <c r="C19" s="363">
        <f>IF(D19&lt;4,D19,3)</f>
        <v>0</v>
      </c>
      <c r="D19" s="300">
        <f>IF(K20="Yes",1)+IF(K21&gt;=5,2)+IF(K22="Yes",1)</f>
        <v>0</v>
      </c>
      <c r="E19" s="300"/>
      <c r="F19" s="91"/>
      <c r="G19" s="91"/>
      <c r="H19" s="274"/>
      <c r="I19" s="645"/>
      <c r="J19" s="645"/>
      <c r="K19" s="667" t="s">
        <v>245</v>
      </c>
      <c r="L19" s="668"/>
      <c r="M19" s="726"/>
      <c r="N19" s="727"/>
      <c r="O19" s="727"/>
      <c r="P19" s="727"/>
      <c r="Q19" s="727"/>
      <c r="R19" s="727"/>
      <c r="S19" s="728"/>
    </row>
    <row r="20" spans="1:19" s="174" customFormat="1" ht="15.75" customHeight="1" x14ac:dyDescent="0.25">
      <c r="A20" s="615"/>
      <c r="B20" s="616"/>
      <c r="C20" s="616"/>
      <c r="D20" s="616"/>
      <c r="E20" s="616"/>
      <c r="F20" s="616"/>
      <c r="G20" s="616"/>
      <c r="H20" s="616"/>
      <c r="I20" s="187"/>
      <c r="J20" s="187"/>
      <c r="K20" s="357"/>
      <c r="L20" s="215" t="s">
        <v>367</v>
      </c>
      <c r="M20" s="729"/>
      <c r="N20" s="721"/>
      <c r="O20" s="721"/>
      <c r="P20" s="721"/>
      <c r="Q20" s="721"/>
      <c r="R20" s="721"/>
      <c r="S20" s="730"/>
    </row>
    <row r="21" spans="1:19" s="174" customFormat="1" ht="17.25" customHeight="1" x14ac:dyDescent="0.25">
      <c r="A21" s="617"/>
      <c r="B21" s="618"/>
      <c r="C21" s="618"/>
      <c r="D21" s="618"/>
      <c r="E21" s="618"/>
      <c r="F21" s="618"/>
      <c r="G21" s="618"/>
      <c r="H21" s="618"/>
      <c r="I21" s="187"/>
      <c r="J21" s="187"/>
      <c r="K21" s="357"/>
      <c r="L21" s="323" t="s">
        <v>454</v>
      </c>
      <c r="M21" s="729"/>
      <c r="N21" s="721"/>
      <c r="O21" s="721"/>
      <c r="P21" s="721"/>
      <c r="Q21" s="721"/>
      <c r="R21" s="721"/>
      <c r="S21" s="730"/>
    </row>
    <row r="22" spans="1:19" s="174" customFormat="1" ht="15.75" customHeight="1" thickBot="1" x14ac:dyDescent="0.3">
      <c r="A22" s="619"/>
      <c r="B22" s="620"/>
      <c r="C22" s="620"/>
      <c r="D22" s="620"/>
      <c r="E22" s="620"/>
      <c r="F22" s="620"/>
      <c r="G22" s="620"/>
      <c r="H22" s="620"/>
      <c r="I22" s="187"/>
      <c r="J22" s="187"/>
      <c r="K22" s="357"/>
      <c r="L22" s="215" t="s">
        <v>368</v>
      </c>
      <c r="M22" s="731"/>
      <c r="N22" s="722"/>
      <c r="O22" s="722"/>
      <c r="P22" s="722"/>
      <c r="Q22" s="722"/>
      <c r="R22" s="722"/>
      <c r="S22" s="732"/>
    </row>
    <row r="23" spans="1:19" ht="15.75" thickBot="1" x14ac:dyDescent="0.3">
      <c r="A23" s="85" t="s">
        <v>58</v>
      </c>
      <c r="B23" s="86">
        <v>2</v>
      </c>
      <c r="C23" s="87">
        <f t="shared" ref="C23:H23" si="1">SUM(C24:C24)</f>
        <v>0</v>
      </c>
      <c r="D23" s="87"/>
      <c r="E23" s="87"/>
      <c r="F23" s="88">
        <f t="shared" si="1"/>
        <v>0</v>
      </c>
      <c r="G23" s="88">
        <f t="shared" si="1"/>
        <v>0</v>
      </c>
      <c r="H23" s="189">
        <f t="shared" si="1"/>
        <v>0</v>
      </c>
      <c r="I23" s="664" t="s">
        <v>59</v>
      </c>
      <c r="J23" s="664"/>
      <c r="K23" s="776"/>
      <c r="L23" s="777"/>
      <c r="M23" s="182"/>
      <c r="N23" s="182"/>
      <c r="O23" s="182"/>
      <c r="P23" s="182"/>
      <c r="Q23" s="182"/>
      <c r="R23" s="182"/>
      <c r="S23" s="182"/>
    </row>
    <row r="24" spans="1:19" ht="28.5" customHeight="1" x14ac:dyDescent="0.25">
      <c r="A24" s="108"/>
      <c r="B24" s="109">
        <v>2</v>
      </c>
      <c r="C24" s="363">
        <f>IF(K25="Yes",1,0)+IF(K26="Yes",1,0)</f>
        <v>0</v>
      </c>
      <c r="D24" s="301"/>
      <c r="E24" s="301"/>
      <c r="F24" s="110"/>
      <c r="G24" s="110"/>
      <c r="H24" s="162"/>
      <c r="I24" s="712"/>
      <c r="J24" s="712"/>
      <c r="K24" s="667" t="s">
        <v>246</v>
      </c>
      <c r="L24" s="668"/>
      <c r="M24" s="626"/>
      <c r="N24" s="627"/>
      <c r="O24" s="627"/>
      <c r="P24" s="627"/>
      <c r="Q24" s="627"/>
      <c r="R24" s="627"/>
      <c r="S24" s="628"/>
    </row>
    <row r="25" spans="1:19" s="174" customFormat="1" ht="16.5" customHeight="1" x14ac:dyDescent="0.25">
      <c r="A25" s="615"/>
      <c r="B25" s="616"/>
      <c r="C25" s="616"/>
      <c r="D25" s="616"/>
      <c r="E25" s="616"/>
      <c r="F25" s="616"/>
      <c r="G25" s="616"/>
      <c r="H25" s="616"/>
      <c r="I25" s="205"/>
      <c r="J25" s="206"/>
      <c r="K25" s="357"/>
      <c r="L25" s="215" t="s">
        <v>369</v>
      </c>
      <c r="M25" s="629"/>
      <c r="N25" s="630"/>
      <c r="O25" s="630"/>
      <c r="P25" s="630"/>
      <c r="Q25" s="630"/>
      <c r="R25" s="630"/>
      <c r="S25" s="631"/>
    </row>
    <row r="26" spans="1:19" s="174" customFormat="1" ht="15" customHeight="1" thickBot="1" x14ac:dyDescent="0.3">
      <c r="A26" s="619"/>
      <c r="B26" s="620"/>
      <c r="C26" s="620"/>
      <c r="D26" s="620"/>
      <c r="E26" s="620"/>
      <c r="F26" s="620"/>
      <c r="G26" s="620"/>
      <c r="H26" s="620"/>
      <c r="I26" s="205"/>
      <c r="J26" s="206"/>
      <c r="K26" s="357"/>
      <c r="L26" s="215" t="s">
        <v>370</v>
      </c>
      <c r="M26" s="632"/>
      <c r="N26" s="633"/>
      <c r="O26" s="633"/>
      <c r="P26" s="633"/>
      <c r="Q26" s="633"/>
      <c r="R26" s="633"/>
      <c r="S26" s="634"/>
    </row>
    <row r="27" spans="1:19" ht="15" customHeight="1" thickBot="1" x14ac:dyDescent="0.3">
      <c r="A27" s="85" t="s">
        <v>60</v>
      </c>
      <c r="B27" s="86">
        <v>2</v>
      </c>
      <c r="C27" s="87">
        <f t="shared" ref="C27:H27" si="2">SUM(C28:C28)</f>
        <v>0</v>
      </c>
      <c r="D27" s="87"/>
      <c r="E27" s="87"/>
      <c r="F27" s="88">
        <f t="shared" si="2"/>
        <v>0</v>
      </c>
      <c r="G27" s="88">
        <f t="shared" si="2"/>
        <v>0</v>
      </c>
      <c r="H27" s="189">
        <f t="shared" si="2"/>
        <v>0</v>
      </c>
      <c r="I27" s="641" t="s">
        <v>203</v>
      </c>
      <c r="J27" s="642"/>
      <c r="K27" s="659"/>
      <c r="L27" s="650"/>
      <c r="M27" s="182"/>
      <c r="N27" s="182"/>
      <c r="O27" s="182"/>
      <c r="P27" s="182"/>
      <c r="Q27" s="182"/>
      <c r="R27" s="182"/>
      <c r="S27" s="182"/>
    </row>
    <row r="28" spans="1:19" ht="29.25" customHeight="1" thickBot="1" x14ac:dyDescent="0.3">
      <c r="A28" s="108"/>
      <c r="B28" s="109">
        <v>2</v>
      </c>
      <c r="C28" s="363">
        <f>IF(D28&lt;3,D28,2)</f>
        <v>0</v>
      </c>
      <c r="D28" s="300">
        <f>IF(K29&lt;&gt;"",TRUNC(K29/1,0),0)+IF(K30&gt;300,1,0)</f>
        <v>0</v>
      </c>
      <c r="E28" s="300"/>
      <c r="F28" s="110"/>
      <c r="G28" s="110"/>
      <c r="H28" s="162"/>
      <c r="I28" s="645"/>
      <c r="J28" s="645"/>
      <c r="K28" s="710" t="s">
        <v>247</v>
      </c>
      <c r="L28" s="736"/>
      <c r="M28" s="726"/>
      <c r="N28" s="727"/>
      <c r="O28" s="727"/>
      <c r="P28" s="727"/>
      <c r="Q28" s="727"/>
      <c r="R28" s="727"/>
      <c r="S28" s="728"/>
    </row>
    <row r="29" spans="1:19" s="174" customFormat="1" ht="26.25" customHeight="1" x14ac:dyDescent="0.25">
      <c r="A29" s="615"/>
      <c r="B29" s="616"/>
      <c r="C29" s="616"/>
      <c r="D29" s="616"/>
      <c r="E29" s="616"/>
      <c r="F29" s="616"/>
      <c r="G29" s="616"/>
      <c r="H29" s="616"/>
      <c r="I29" s="205"/>
      <c r="J29" s="206"/>
      <c r="K29" s="369"/>
      <c r="L29" s="273" t="s">
        <v>456</v>
      </c>
      <c r="M29" s="729"/>
      <c r="N29" s="721"/>
      <c r="O29" s="721"/>
      <c r="P29" s="721"/>
      <c r="Q29" s="721"/>
      <c r="R29" s="721"/>
      <c r="S29" s="730"/>
    </row>
    <row r="30" spans="1:19" ht="18" customHeight="1" thickBot="1" x14ac:dyDescent="0.3">
      <c r="A30" s="619"/>
      <c r="B30" s="620"/>
      <c r="C30" s="620"/>
      <c r="D30" s="620"/>
      <c r="E30" s="620"/>
      <c r="F30" s="620"/>
      <c r="G30" s="620"/>
      <c r="H30" s="620"/>
      <c r="I30" s="205"/>
      <c r="J30" s="206"/>
      <c r="K30" s="358"/>
      <c r="L30" s="323" t="s">
        <v>455</v>
      </c>
      <c r="M30" s="731"/>
      <c r="N30" s="722"/>
      <c r="O30" s="722"/>
      <c r="P30" s="722"/>
      <c r="Q30" s="722"/>
      <c r="R30" s="722"/>
      <c r="S30" s="732"/>
    </row>
    <row r="31" spans="1:19" s="174" customFormat="1" ht="18" customHeight="1" thickBot="1" x14ac:dyDescent="0.3">
      <c r="A31" s="85" t="s">
        <v>61</v>
      </c>
      <c r="B31" s="86">
        <v>6</v>
      </c>
      <c r="C31" s="87">
        <f t="shared" ref="C31:H36" si="3">SUM(C32:C32)</f>
        <v>0</v>
      </c>
      <c r="D31" s="87"/>
      <c r="E31" s="87"/>
      <c r="F31" s="88">
        <f t="shared" si="3"/>
        <v>0</v>
      </c>
      <c r="G31" s="88">
        <f t="shared" si="3"/>
        <v>0</v>
      </c>
      <c r="H31" s="189">
        <f t="shared" si="3"/>
        <v>0</v>
      </c>
      <c r="I31" s="641" t="s">
        <v>62</v>
      </c>
      <c r="J31" s="642"/>
      <c r="K31" s="642"/>
      <c r="L31" s="658"/>
      <c r="M31" s="185"/>
      <c r="N31" s="182"/>
      <c r="O31" s="182"/>
      <c r="P31" s="182"/>
      <c r="Q31" s="182"/>
      <c r="R31" s="182"/>
      <c r="S31" s="186"/>
    </row>
    <row r="32" spans="1:19" ht="72.75" customHeight="1" thickBot="1" x14ac:dyDescent="0.3">
      <c r="A32" s="108"/>
      <c r="B32" s="109">
        <v>6</v>
      </c>
      <c r="C32" s="363">
        <f>IF(K33="Yes",2,0)+IF(K34&gt;=80,2,0)+IF(K35="Yes",2,0)</f>
        <v>0</v>
      </c>
      <c r="D32" s="301"/>
      <c r="E32" s="301"/>
      <c r="F32" s="110"/>
      <c r="G32" s="110"/>
      <c r="H32" s="162"/>
      <c r="I32" s="645"/>
      <c r="J32" s="645"/>
      <c r="K32" s="667" t="s">
        <v>488</v>
      </c>
      <c r="L32" s="668"/>
      <c r="M32" s="726"/>
      <c r="N32" s="727"/>
      <c r="O32" s="727"/>
      <c r="P32" s="727"/>
      <c r="Q32" s="727"/>
      <c r="R32" s="727"/>
      <c r="S32" s="728"/>
    </row>
    <row r="33" spans="1:19" s="174" customFormat="1" ht="29.25" customHeight="1" x14ac:dyDescent="0.25">
      <c r="A33" s="615"/>
      <c r="B33" s="616"/>
      <c r="C33" s="616"/>
      <c r="D33" s="616"/>
      <c r="E33" s="616"/>
      <c r="F33" s="616"/>
      <c r="G33" s="616"/>
      <c r="H33" s="616"/>
      <c r="I33" s="198"/>
      <c r="J33" s="199"/>
      <c r="K33" s="357"/>
      <c r="L33" s="323" t="s">
        <v>457</v>
      </c>
      <c r="M33" s="729"/>
      <c r="N33" s="721"/>
      <c r="O33" s="721"/>
      <c r="P33" s="721"/>
      <c r="Q33" s="721"/>
      <c r="R33" s="721"/>
      <c r="S33" s="730"/>
    </row>
    <row r="34" spans="1:19" s="174" customFormat="1" ht="17.25" customHeight="1" x14ac:dyDescent="0.25">
      <c r="A34" s="617"/>
      <c r="B34" s="618"/>
      <c r="C34" s="618"/>
      <c r="D34" s="618"/>
      <c r="E34" s="618"/>
      <c r="F34" s="618"/>
      <c r="G34" s="618"/>
      <c r="H34" s="618"/>
      <c r="I34" s="198"/>
      <c r="J34" s="199"/>
      <c r="K34" s="358"/>
      <c r="L34" s="215" t="s">
        <v>372</v>
      </c>
      <c r="M34" s="729"/>
      <c r="N34" s="721"/>
      <c r="O34" s="721"/>
      <c r="P34" s="721"/>
      <c r="Q34" s="721"/>
      <c r="R34" s="721"/>
      <c r="S34" s="730"/>
    </row>
    <row r="35" spans="1:19" s="174" customFormat="1" ht="18.75" customHeight="1" thickBot="1" x14ac:dyDescent="0.3">
      <c r="A35" s="619"/>
      <c r="B35" s="620"/>
      <c r="C35" s="620"/>
      <c r="D35" s="620"/>
      <c r="E35" s="620"/>
      <c r="F35" s="620"/>
      <c r="G35" s="620"/>
      <c r="H35" s="620"/>
      <c r="I35" s="198"/>
      <c r="J35" s="199"/>
      <c r="K35" s="357"/>
      <c r="L35" s="215" t="s">
        <v>371</v>
      </c>
      <c r="M35" s="731"/>
      <c r="N35" s="722"/>
      <c r="O35" s="722"/>
      <c r="P35" s="722"/>
      <c r="Q35" s="722"/>
      <c r="R35" s="722"/>
      <c r="S35" s="732"/>
    </row>
    <row r="36" spans="1:19" ht="15" customHeight="1" thickBot="1" x14ac:dyDescent="0.3">
      <c r="A36" s="85" t="s">
        <v>63</v>
      </c>
      <c r="B36" s="86">
        <v>2</v>
      </c>
      <c r="C36" s="87">
        <f t="shared" si="3"/>
        <v>0</v>
      </c>
      <c r="D36" s="87"/>
      <c r="E36" s="87"/>
      <c r="F36" s="88">
        <f t="shared" si="3"/>
        <v>0</v>
      </c>
      <c r="G36" s="88">
        <f t="shared" si="3"/>
        <v>0</v>
      </c>
      <c r="H36" s="189">
        <f t="shared" si="3"/>
        <v>0</v>
      </c>
      <c r="I36" s="641" t="s">
        <v>66</v>
      </c>
      <c r="J36" s="642"/>
      <c r="K36" s="659"/>
      <c r="L36" s="650"/>
      <c r="M36" s="185"/>
      <c r="N36" s="182"/>
      <c r="O36" s="182"/>
      <c r="P36" s="182"/>
      <c r="Q36" s="182"/>
      <c r="R36" s="182"/>
      <c r="S36" s="186"/>
    </row>
    <row r="37" spans="1:19" ht="62.25" customHeight="1" thickBot="1" x14ac:dyDescent="0.3">
      <c r="A37" s="89"/>
      <c r="B37" s="90">
        <v>2</v>
      </c>
      <c r="C37" s="367">
        <f>IF(K38=1,1,IF(K38=2,2,0))</f>
        <v>0</v>
      </c>
      <c r="D37" s="300"/>
      <c r="E37" s="300"/>
      <c r="F37" s="91"/>
      <c r="G37" s="91"/>
      <c r="H37" s="274"/>
      <c r="I37" s="645"/>
      <c r="J37" s="645"/>
      <c r="K37" s="710" t="s">
        <v>214</v>
      </c>
      <c r="L37" s="736"/>
      <c r="M37" s="726"/>
      <c r="N37" s="727"/>
      <c r="O37" s="727"/>
      <c r="P37" s="727"/>
      <c r="Q37" s="727"/>
      <c r="R37" s="727"/>
      <c r="S37" s="728"/>
    </row>
    <row r="38" spans="1:19" s="329" customFormat="1" ht="16.5" customHeight="1" x14ac:dyDescent="0.25">
      <c r="A38" s="615"/>
      <c r="B38" s="616"/>
      <c r="C38" s="616"/>
      <c r="D38" s="616"/>
      <c r="E38" s="616"/>
      <c r="F38" s="616"/>
      <c r="G38" s="616"/>
      <c r="H38" s="666"/>
      <c r="I38" s="324"/>
      <c r="J38" s="330"/>
      <c r="K38" s="360"/>
      <c r="L38" s="333" t="s">
        <v>448</v>
      </c>
      <c r="M38" s="729"/>
      <c r="N38" s="721"/>
      <c r="O38" s="721"/>
      <c r="P38" s="721"/>
      <c r="Q38" s="721"/>
      <c r="R38" s="721"/>
      <c r="S38" s="730"/>
    </row>
    <row r="39" spans="1:19" s="194" customFormat="1" ht="18" customHeight="1" x14ac:dyDescent="0.25">
      <c r="A39" s="617"/>
      <c r="B39" s="618"/>
      <c r="C39" s="618"/>
      <c r="D39" s="618"/>
      <c r="E39" s="618"/>
      <c r="F39" s="618"/>
      <c r="G39" s="618"/>
      <c r="H39" s="623"/>
      <c r="I39" s="198"/>
      <c r="J39" s="199"/>
      <c r="K39" s="647" t="s">
        <v>170</v>
      </c>
      <c r="L39" s="648"/>
      <c r="M39" s="729"/>
      <c r="N39" s="721"/>
      <c r="O39" s="721"/>
      <c r="P39" s="721"/>
      <c r="Q39" s="721"/>
      <c r="R39" s="721"/>
      <c r="S39" s="730"/>
    </row>
    <row r="40" spans="1:19" s="174" customFormat="1" ht="54" customHeight="1" thickBot="1" x14ac:dyDescent="0.3">
      <c r="A40" s="619"/>
      <c r="B40" s="620"/>
      <c r="C40" s="620"/>
      <c r="D40" s="620"/>
      <c r="E40" s="620"/>
      <c r="F40" s="620"/>
      <c r="G40" s="620"/>
      <c r="H40" s="622"/>
      <c r="I40" s="198"/>
      <c r="J40" s="199"/>
      <c r="K40" s="624"/>
      <c r="L40" s="625"/>
      <c r="M40" s="731"/>
      <c r="N40" s="722"/>
      <c r="O40" s="722"/>
      <c r="P40" s="722"/>
      <c r="Q40" s="722"/>
      <c r="R40" s="722"/>
      <c r="S40" s="732"/>
    </row>
    <row r="41" spans="1:19" x14ac:dyDescent="0.25">
      <c r="A41" s="179"/>
      <c r="B41" s="170"/>
      <c r="C41" s="180"/>
      <c r="D41" s="180"/>
      <c r="E41" s="180"/>
      <c r="F41" s="180"/>
      <c r="G41" s="180"/>
      <c r="H41" s="180"/>
      <c r="I41" s="275"/>
      <c r="J41" s="74"/>
      <c r="K41" s="74"/>
      <c r="L41" s="211"/>
      <c r="M41" s="760"/>
      <c r="N41" s="761"/>
      <c r="O41" s="761"/>
      <c r="P41" s="761"/>
      <c r="Q41" s="761"/>
      <c r="R41" s="761"/>
      <c r="S41" s="762"/>
    </row>
    <row r="42" spans="1:19" x14ac:dyDescent="0.25">
      <c r="A42" s="95" t="s">
        <v>179</v>
      </c>
      <c r="B42" s="96"/>
      <c r="C42" s="97"/>
      <c r="D42" s="97"/>
      <c r="E42" s="97"/>
      <c r="F42" s="97"/>
      <c r="G42" s="368"/>
      <c r="H42" s="113"/>
      <c r="I42" s="276"/>
      <c r="J42" s="113"/>
      <c r="K42" s="113"/>
      <c r="L42" s="115"/>
      <c r="M42" s="147"/>
      <c r="N42" s="113"/>
      <c r="O42" s="113"/>
      <c r="P42" s="113"/>
      <c r="Q42" s="113"/>
      <c r="R42" s="113"/>
      <c r="S42" s="115"/>
    </row>
    <row r="43" spans="1:19" ht="15.75" thickBot="1" x14ac:dyDescent="0.3">
      <c r="A43" s="98" t="s">
        <v>180</v>
      </c>
      <c r="B43" s="99"/>
      <c r="C43" s="100"/>
      <c r="D43" s="100"/>
      <c r="E43" s="100"/>
      <c r="F43" s="100"/>
      <c r="G43" s="362"/>
      <c r="H43" s="114"/>
      <c r="I43" s="277"/>
      <c r="J43" s="114"/>
      <c r="K43" s="114"/>
      <c r="L43" s="116"/>
      <c r="M43" s="144"/>
      <c r="N43" s="145"/>
      <c r="O43" s="145"/>
      <c r="P43" s="145"/>
      <c r="Q43" s="145"/>
      <c r="R43" s="145"/>
      <c r="S43" s="146"/>
    </row>
    <row r="44" spans="1:19" ht="15" customHeight="1" x14ac:dyDescent="0.25">
      <c r="A44" s="621"/>
      <c r="B44" s="621"/>
      <c r="C44" s="621"/>
      <c r="D44" s="621"/>
      <c r="E44" s="621"/>
      <c r="F44" s="621"/>
      <c r="G44" s="621"/>
      <c r="H44" s="621"/>
      <c r="I44" s="621"/>
      <c r="J44" s="621"/>
      <c r="K44" s="621"/>
      <c r="L44" s="621"/>
      <c r="M44" s="120"/>
      <c r="N44" s="120"/>
      <c r="O44" s="120"/>
      <c r="P44" s="120"/>
      <c r="Q44" s="120"/>
      <c r="R44" s="120"/>
      <c r="S44" s="101"/>
    </row>
  </sheetData>
  <sheetProtection password="E873" sheet="1" objects="1" scenarios="1"/>
  <mergeCells count="60">
    <mergeCell ref="K40:L40"/>
    <mergeCell ref="M37:S40"/>
    <mergeCell ref="M32:S35"/>
    <mergeCell ref="I32:J32"/>
    <mergeCell ref="K32:L32"/>
    <mergeCell ref="I36:L36"/>
    <mergeCell ref="I37:J37"/>
    <mergeCell ref="K37:L37"/>
    <mergeCell ref="K39:L39"/>
    <mergeCell ref="I27:L27"/>
    <mergeCell ref="I28:J28"/>
    <mergeCell ref="K28:L28"/>
    <mergeCell ref="A33:H35"/>
    <mergeCell ref="I31:L31"/>
    <mergeCell ref="A11:H11"/>
    <mergeCell ref="K10:L10"/>
    <mergeCell ref="A14:H14"/>
    <mergeCell ref="M13:S14"/>
    <mergeCell ref="M9:S11"/>
    <mergeCell ref="I13:J13"/>
    <mergeCell ref="K13:L13"/>
    <mergeCell ref="M41:S41"/>
    <mergeCell ref="M28:S30"/>
    <mergeCell ref="M24:S26"/>
    <mergeCell ref="M19:S22"/>
    <mergeCell ref="M4:S4"/>
    <mergeCell ref="M5:S7"/>
    <mergeCell ref="M16:S17"/>
    <mergeCell ref="A1:L1"/>
    <mergeCell ref="A2:L2"/>
    <mergeCell ref="A3:L3"/>
    <mergeCell ref="A4:C4"/>
    <mergeCell ref="F4:H4"/>
    <mergeCell ref="I4:J6"/>
    <mergeCell ref="A5:A6"/>
    <mergeCell ref="K6:L6"/>
    <mergeCell ref="K5:L5"/>
    <mergeCell ref="K4:L4"/>
    <mergeCell ref="K24:L24"/>
    <mergeCell ref="I7:L7"/>
    <mergeCell ref="I8:L8"/>
    <mergeCell ref="I9:J9"/>
    <mergeCell ref="K9:L9"/>
    <mergeCell ref="I12:L12"/>
    <mergeCell ref="F7:H7"/>
    <mergeCell ref="A38:H40"/>
    <mergeCell ref="A44:L44"/>
    <mergeCell ref="I15:L15"/>
    <mergeCell ref="I16:J16"/>
    <mergeCell ref="K16:L16"/>
    <mergeCell ref="I18:L18"/>
    <mergeCell ref="I19:J19"/>
    <mergeCell ref="K19:L19"/>
    <mergeCell ref="A17:H17"/>
    <mergeCell ref="K17:L17"/>
    <mergeCell ref="A20:H22"/>
    <mergeCell ref="A25:H26"/>
    <mergeCell ref="A29:H30"/>
    <mergeCell ref="I23:L23"/>
    <mergeCell ref="I24:J24"/>
  </mergeCells>
  <dataValidations disablePrompts="1" count="9">
    <dataValidation type="list" allowBlank="1" showInputMessage="1" showErrorMessage="1" sqref="K13:L13">
      <formula1>"NA, Provided publicly accessible park of five acres in size minimum, Provided publicly accessible park 10 acres in size minimum"</formula1>
    </dataValidation>
    <dataValidation type="list" allowBlank="1" showInputMessage="1" showErrorMessage="1" sqref="K17:L17">
      <formula1>"Common pool available to no residents, Common pool available to each resident, Common pool available for each 300 households, Common pool available for each 200 households, Common pool available for each 100 households"</formula1>
    </dataValidation>
    <dataValidation type="list" allowBlank="1" showInputMessage="1" showErrorMessage="1" sqref="F16:H16 F9:H9">
      <formula1>"0, ?, 1, 2, 3, 4"</formula1>
    </dataValidation>
    <dataValidation type="list" allowBlank="1" showInputMessage="1" showErrorMessage="1" sqref="F13:H13 F24:H24 F28:H28 F37:H37">
      <formula1>"0, ?, 1, 2"</formula1>
    </dataValidation>
    <dataValidation type="list" allowBlank="1" showInputMessage="1" showErrorMessage="1" sqref="F19:H19 F32:H32">
      <formula1>"0, ?, 1, 2, 3"</formula1>
    </dataValidation>
    <dataValidation type="list" allowBlank="1" showInputMessage="1" showErrorMessage="1" sqref="K20 K22 K25:K26 K33 K35">
      <formula1>"NA, Yes"</formula1>
    </dataValidation>
    <dataValidation type="list" allowBlank="1" showInputMessage="1" showErrorMessage="1" sqref="K38">
      <formula1>"NA,1,2"</formula1>
    </dataValidation>
    <dataValidation type="list" allowBlank="1" showInputMessage="1" showErrorMessage="1" sqref="K10">
      <formula1>"NA, 1/4 mile of 50% of households, 1/8 mile of 50% of households, 1/4 mile of 100% of households, 1/8 mile of 100% of households"</formula1>
    </dataValidation>
    <dataValidation type="list" allowBlank="1" showInputMessage="1" showErrorMessage="1" sqref="K11">
      <formula1>"N/A,Yes"</formula1>
    </dataValidation>
  </dataValidations>
  <printOptions horizontalCentered="1"/>
  <pageMargins left="0.7" right="0.7" top="0.46" bottom="0.66" header="0.3" footer="0.3"/>
  <pageSetup scale="83" orientation="landscape" r:id="rId1"/>
  <headerFooter>
    <oddFooter>&amp;LFGBC Development Certification&amp;C&amp;G&amp;R&amp;P of &amp;N</oddFooter>
  </headerFooter>
  <rowBreaks count="1" manualBreakCount="1">
    <brk id="30" max="9"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39"/>
  <sheetViews>
    <sheetView zoomScaleNormal="100" workbookViewId="0">
      <selection activeCell="A37" sqref="A37:L37"/>
    </sheetView>
  </sheetViews>
  <sheetFormatPr defaultRowHeight="15" x14ac:dyDescent="0.25"/>
  <cols>
    <col min="1" max="1" width="9.140625" style="112"/>
    <col min="2" max="2" width="9.140625" style="112" customWidth="1"/>
    <col min="3" max="3" width="9.140625" style="112"/>
    <col min="4" max="4" width="9.140625" style="329" hidden="1" customWidth="1"/>
    <col min="5" max="5" width="9.140625" style="340" hidden="1" customWidth="1"/>
    <col min="6" max="6" width="9.140625" style="112" customWidth="1"/>
    <col min="7" max="7" width="9.140625" style="112"/>
    <col min="8" max="8" width="9.28515625" style="112" customWidth="1"/>
    <col min="9" max="9" width="0" style="112" hidden="1" customWidth="1"/>
    <col min="10" max="10" width="14.42578125" style="112" hidden="1" customWidth="1"/>
    <col min="11" max="11" width="9.140625" style="112"/>
    <col min="12" max="12" width="76.7109375" style="112" customWidth="1"/>
    <col min="13" max="18" width="9.140625" style="112"/>
    <col min="19" max="19" width="22.5703125" style="112" customWidth="1"/>
    <col min="20" max="16384" width="9.140625" style="112"/>
  </cols>
  <sheetData>
    <row r="1" spans="1:19" ht="19.5" customHeight="1" thickBot="1" x14ac:dyDescent="0.3">
      <c r="A1" s="678" t="s">
        <v>426</v>
      </c>
      <c r="B1" s="678"/>
      <c r="C1" s="678"/>
      <c r="D1" s="678"/>
      <c r="E1" s="678"/>
      <c r="F1" s="678"/>
      <c r="G1" s="678"/>
      <c r="H1" s="678"/>
      <c r="I1" s="678"/>
      <c r="J1" s="678"/>
      <c r="K1" s="678"/>
      <c r="L1" s="678"/>
    </row>
    <row r="2" spans="1:19" ht="15.75" customHeight="1" x14ac:dyDescent="0.25">
      <c r="A2" s="679" t="s">
        <v>219</v>
      </c>
      <c r="B2" s="680"/>
      <c r="C2" s="680"/>
      <c r="D2" s="680"/>
      <c r="E2" s="680"/>
      <c r="F2" s="680"/>
      <c r="G2" s="680"/>
      <c r="H2" s="680"/>
      <c r="I2" s="680"/>
      <c r="J2" s="680"/>
      <c r="K2" s="680"/>
      <c r="L2" s="681"/>
    </row>
    <row r="3" spans="1:19" ht="46.5" customHeight="1" thickBot="1" x14ac:dyDescent="0.3">
      <c r="A3" s="682" t="s">
        <v>476</v>
      </c>
      <c r="B3" s="683"/>
      <c r="C3" s="683"/>
      <c r="D3" s="683"/>
      <c r="E3" s="683"/>
      <c r="F3" s="683"/>
      <c r="G3" s="683"/>
      <c r="H3" s="683"/>
      <c r="I3" s="683"/>
      <c r="J3" s="683"/>
      <c r="K3" s="683"/>
      <c r="L3" s="684"/>
    </row>
    <row r="4" spans="1:19" ht="15" customHeight="1" thickBot="1" x14ac:dyDescent="0.3">
      <c r="A4" s="669" t="s">
        <v>154</v>
      </c>
      <c r="B4" s="670"/>
      <c r="C4" s="670"/>
      <c r="D4" s="325"/>
      <c r="E4" s="335"/>
      <c r="F4" s="671" t="s">
        <v>175</v>
      </c>
      <c r="G4" s="671"/>
      <c r="H4" s="671"/>
      <c r="I4" s="793" t="s">
        <v>186</v>
      </c>
      <c r="J4" s="794"/>
      <c r="K4" s="780" t="str">
        <f>Instructions!A5</f>
        <v>Version 8:  Revised 6/4/12</v>
      </c>
      <c r="L4" s="781"/>
      <c r="M4" s="723" t="s">
        <v>91</v>
      </c>
      <c r="N4" s="724"/>
      <c r="O4" s="724"/>
      <c r="P4" s="724"/>
      <c r="Q4" s="724"/>
      <c r="R4" s="724"/>
      <c r="S4" s="725"/>
    </row>
    <row r="5" spans="1:19" ht="24" x14ac:dyDescent="0.25">
      <c r="A5" s="672"/>
      <c r="B5" s="76" t="s">
        <v>158</v>
      </c>
      <c r="C5" s="142" t="s">
        <v>159</v>
      </c>
      <c r="D5" s="142"/>
      <c r="E5" s="142"/>
      <c r="F5" s="78" t="s">
        <v>177</v>
      </c>
      <c r="G5" s="78" t="s">
        <v>178</v>
      </c>
      <c r="H5" s="78" t="s">
        <v>168</v>
      </c>
      <c r="I5" s="795"/>
      <c r="J5" s="796"/>
      <c r="K5" s="778" t="s">
        <v>176</v>
      </c>
      <c r="L5" s="779"/>
      <c r="M5" s="726"/>
      <c r="N5" s="782"/>
      <c r="O5" s="782"/>
      <c r="P5" s="782"/>
      <c r="Q5" s="782"/>
      <c r="R5" s="782"/>
      <c r="S5" s="783"/>
    </row>
    <row r="6" spans="1:19" ht="16.5" thickBot="1" x14ac:dyDescent="0.3">
      <c r="A6" s="673"/>
      <c r="B6" s="79">
        <f>B8+B15+B19+B22+B25+B29</f>
        <v>30</v>
      </c>
      <c r="C6" s="79">
        <f>MIN(C8+C15+C19+C22+C25+C29,C7)</f>
        <v>0</v>
      </c>
      <c r="D6" s="80"/>
      <c r="E6" s="80"/>
      <c r="F6" s="81">
        <f>SUM(F8,F19,F25,F29)</f>
        <v>0</v>
      </c>
      <c r="G6" s="81">
        <f>SUM(G8,G19,G25,G29)</f>
        <v>0</v>
      </c>
      <c r="H6" s="81">
        <f>SUM(H8,H19,H25,H29)</f>
        <v>0</v>
      </c>
      <c r="I6" s="797"/>
      <c r="J6" s="798"/>
      <c r="K6" s="613"/>
      <c r="L6" s="614"/>
      <c r="M6" s="784"/>
      <c r="N6" s="785"/>
      <c r="O6" s="785"/>
      <c r="P6" s="785"/>
      <c r="Q6" s="785"/>
      <c r="R6" s="785"/>
      <c r="S6" s="786"/>
    </row>
    <row r="7" spans="1:19" ht="16.5" customHeight="1" thickBot="1" x14ac:dyDescent="0.3">
      <c r="A7" s="82"/>
      <c r="B7" s="83"/>
      <c r="C7" s="354">
        <f>ROUND(B6*0.8,0)</f>
        <v>24</v>
      </c>
      <c r="D7" s="84"/>
      <c r="E7" s="84"/>
      <c r="F7" s="676" t="s">
        <v>489</v>
      </c>
      <c r="G7" s="676"/>
      <c r="H7" s="677"/>
      <c r="I7" s="685" t="s">
        <v>231</v>
      </c>
      <c r="J7" s="686"/>
      <c r="K7" s="686"/>
      <c r="L7" s="687"/>
      <c r="M7" s="787"/>
      <c r="N7" s="788"/>
      <c r="O7" s="788"/>
      <c r="P7" s="788"/>
      <c r="Q7" s="788"/>
      <c r="R7" s="788"/>
      <c r="S7" s="789"/>
    </row>
    <row r="8" spans="1:19" ht="15" customHeight="1" thickBot="1" x14ac:dyDescent="0.3">
      <c r="A8" s="85" t="s">
        <v>69</v>
      </c>
      <c r="B8" s="86">
        <v>20</v>
      </c>
      <c r="C8" s="87">
        <f>SUM(C9:C9)</f>
        <v>0</v>
      </c>
      <c r="D8" s="87"/>
      <c r="E8" s="87"/>
      <c r="F8" s="88">
        <f>SUM(F9:F9)</f>
        <v>0</v>
      </c>
      <c r="G8" s="88">
        <f>SUM(G9:G9)</f>
        <v>0</v>
      </c>
      <c r="H8" s="88">
        <f>SUM(H9:H9)</f>
        <v>0</v>
      </c>
      <c r="I8" s="767" t="s">
        <v>70</v>
      </c>
      <c r="J8" s="768"/>
      <c r="K8" s="768"/>
      <c r="L8" s="769"/>
      <c r="M8" s="182"/>
      <c r="N8" s="182"/>
      <c r="O8" s="182"/>
      <c r="P8" s="182"/>
      <c r="Q8" s="182"/>
      <c r="R8" s="182"/>
      <c r="S8" s="182"/>
    </row>
    <row r="9" spans="1:19" ht="91.5" customHeight="1" x14ac:dyDescent="0.25">
      <c r="A9" s="108"/>
      <c r="B9" s="109">
        <v>20</v>
      </c>
      <c r="C9" s="363">
        <f>IF(D9&lt;21,D9,20)</f>
        <v>0</v>
      </c>
      <c r="D9" s="300">
        <f xml:space="preserve"> IF(K14="Yes",20,IF(OR(K13&gt;1,K12&gt;=200),4,IF(K11="Yes",2,IF(K10="Yes",1,0))))</f>
        <v>0</v>
      </c>
      <c r="E9" s="300"/>
      <c r="F9" s="110"/>
      <c r="G9" s="110"/>
      <c r="H9" s="110"/>
      <c r="I9" s="770"/>
      <c r="J9" s="771"/>
      <c r="K9" s="772" t="s">
        <v>458</v>
      </c>
      <c r="L9" s="801"/>
      <c r="M9" s="626"/>
      <c r="N9" s="627"/>
      <c r="O9" s="627"/>
      <c r="P9" s="627"/>
      <c r="Q9" s="627"/>
      <c r="R9" s="627"/>
      <c r="S9" s="628"/>
    </row>
    <row r="10" spans="1:19" s="174" customFormat="1" ht="16.5" customHeight="1" x14ac:dyDescent="0.25">
      <c r="A10" s="615"/>
      <c r="B10" s="616"/>
      <c r="C10" s="616"/>
      <c r="D10" s="616"/>
      <c r="E10" s="616"/>
      <c r="F10" s="616"/>
      <c r="G10" s="616"/>
      <c r="H10" s="666"/>
      <c r="I10" s="192"/>
      <c r="J10" s="192"/>
      <c r="K10" s="357"/>
      <c r="L10" s="326" t="s">
        <v>459</v>
      </c>
      <c r="M10" s="629"/>
      <c r="N10" s="630"/>
      <c r="O10" s="630"/>
      <c r="P10" s="630"/>
      <c r="Q10" s="630"/>
      <c r="R10" s="630"/>
      <c r="S10" s="631"/>
    </row>
    <row r="11" spans="1:19" s="174" customFormat="1" ht="16.5" customHeight="1" x14ac:dyDescent="0.25">
      <c r="A11" s="617"/>
      <c r="B11" s="618"/>
      <c r="C11" s="618"/>
      <c r="D11" s="618"/>
      <c r="E11" s="618"/>
      <c r="F11" s="618"/>
      <c r="G11" s="618"/>
      <c r="H11" s="623"/>
      <c r="I11" s="192"/>
      <c r="J11" s="192"/>
      <c r="K11" s="357"/>
      <c r="L11" s="177" t="s">
        <v>373</v>
      </c>
      <c r="M11" s="629"/>
      <c r="N11" s="630"/>
      <c r="O11" s="630"/>
      <c r="P11" s="630"/>
      <c r="Q11" s="630"/>
      <c r="R11" s="630"/>
      <c r="S11" s="631"/>
    </row>
    <row r="12" spans="1:19" s="329" customFormat="1" ht="17.25" customHeight="1" x14ac:dyDescent="0.25">
      <c r="A12" s="617"/>
      <c r="B12" s="618"/>
      <c r="C12" s="618"/>
      <c r="D12" s="618"/>
      <c r="E12" s="618"/>
      <c r="F12" s="618"/>
      <c r="G12" s="618"/>
      <c r="H12" s="623"/>
      <c r="I12" s="192"/>
      <c r="J12" s="192"/>
      <c r="K12" s="373"/>
      <c r="L12" s="334" t="s">
        <v>483</v>
      </c>
      <c r="M12" s="629"/>
      <c r="N12" s="630"/>
      <c r="O12" s="630"/>
      <c r="P12" s="630"/>
      <c r="Q12" s="630"/>
      <c r="R12" s="630"/>
      <c r="S12" s="631"/>
    </row>
    <row r="13" spans="1:19" s="174" customFormat="1" ht="16.5" customHeight="1" x14ac:dyDescent="0.25">
      <c r="A13" s="617"/>
      <c r="B13" s="618"/>
      <c r="C13" s="618"/>
      <c r="D13" s="618"/>
      <c r="E13" s="618"/>
      <c r="F13" s="618"/>
      <c r="G13" s="618"/>
      <c r="H13" s="623"/>
      <c r="I13" s="192"/>
      <c r="J13" s="192"/>
      <c r="K13" s="372"/>
      <c r="L13" s="334" t="s">
        <v>484</v>
      </c>
      <c r="M13" s="629"/>
      <c r="N13" s="630"/>
      <c r="O13" s="630"/>
      <c r="P13" s="630"/>
      <c r="Q13" s="630"/>
      <c r="R13" s="630"/>
      <c r="S13" s="631"/>
    </row>
    <row r="14" spans="1:19" s="174" customFormat="1" ht="18" customHeight="1" thickBot="1" x14ac:dyDescent="0.3">
      <c r="A14" s="617"/>
      <c r="B14" s="618"/>
      <c r="C14" s="618"/>
      <c r="D14" s="618"/>
      <c r="E14" s="618"/>
      <c r="F14" s="618"/>
      <c r="G14" s="618"/>
      <c r="H14" s="623"/>
      <c r="I14" s="192"/>
      <c r="J14" s="192"/>
      <c r="K14" s="357"/>
      <c r="L14" s="177" t="s">
        <v>374</v>
      </c>
      <c r="M14" s="632"/>
      <c r="N14" s="633"/>
      <c r="O14" s="633"/>
      <c r="P14" s="633"/>
      <c r="Q14" s="633"/>
      <c r="R14" s="633"/>
      <c r="S14" s="634"/>
    </row>
    <row r="15" spans="1:19" ht="15.75" customHeight="1" thickBot="1" x14ac:dyDescent="0.3">
      <c r="A15" s="85" t="s">
        <v>71</v>
      </c>
      <c r="B15" s="86">
        <v>5</v>
      </c>
      <c r="C15" s="87">
        <f>SUM(C16:C16)</f>
        <v>0</v>
      </c>
      <c r="D15" s="87"/>
      <c r="E15" s="87"/>
      <c r="F15" s="88">
        <f>SUM(F16:F16)</f>
        <v>0</v>
      </c>
      <c r="G15" s="88">
        <f>SUM(G16:G16)</f>
        <v>0</v>
      </c>
      <c r="H15" s="88">
        <f>SUM(H16:H16)</f>
        <v>0</v>
      </c>
      <c r="I15" s="702" t="s">
        <v>4</v>
      </c>
      <c r="J15" s="642"/>
      <c r="K15" s="659"/>
      <c r="L15" s="650"/>
      <c r="M15" s="182"/>
      <c r="N15" s="182"/>
      <c r="O15" s="182"/>
      <c r="P15" s="182"/>
      <c r="Q15" s="182"/>
      <c r="R15" s="182"/>
      <c r="S15" s="182"/>
    </row>
    <row r="16" spans="1:19" ht="42" customHeight="1" thickBot="1" x14ac:dyDescent="0.3">
      <c r="A16" s="108"/>
      <c r="B16" s="109">
        <v>5</v>
      </c>
      <c r="C16" s="371">
        <f>IF(AND(K17="Yes",Protection!$K$26&gt;=10),5,IF(K18="Yes",2,0))</f>
        <v>0</v>
      </c>
      <c r="D16" s="301"/>
      <c r="E16" s="301"/>
      <c r="F16" s="110"/>
      <c r="G16" s="110"/>
      <c r="H16" s="110"/>
      <c r="I16" s="646"/>
      <c r="J16" s="738"/>
      <c r="K16" s="667" t="s">
        <v>249</v>
      </c>
      <c r="L16" s="800"/>
      <c r="M16" s="726"/>
      <c r="N16" s="727"/>
      <c r="O16" s="727"/>
      <c r="P16" s="727"/>
      <c r="Q16" s="727"/>
      <c r="R16" s="727"/>
      <c r="S16" s="728"/>
    </row>
    <row r="17" spans="1:19" s="174" customFormat="1" ht="27" customHeight="1" x14ac:dyDescent="0.25">
      <c r="A17" s="615"/>
      <c r="B17" s="616"/>
      <c r="C17" s="616"/>
      <c r="D17" s="616"/>
      <c r="E17" s="616"/>
      <c r="F17" s="616"/>
      <c r="G17" s="616"/>
      <c r="H17" s="666"/>
      <c r="I17" s="171"/>
      <c r="J17" s="172"/>
      <c r="K17" s="357"/>
      <c r="L17" s="176" t="s">
        <v>376</v>
      </c>
      <c r="M17" s="729"/>
      <c r="N17" s="721"/>
      <c r="O17" s="721"/>
      <c r="P17" s="721"/>
      <c r="Q17" s="721"/>
      <c r="R17" s="721"/>
      <c r="S17" s="730"/>
    </row>
    <row r="18" spans="1:19" s="174" customFormat="1" ht="17.25" customHeight="1" thickBot="1" x14ac:dyDescent="0.3">
      <c r="A18" s="619"/>
      <c r="B18" s="620"/>
      <c r="C18" s="620"/>
      <c r="D18" s="620"/>
      <c r="E18" s="620"/>
      <c r="F18" s="620"/>
      <c r="G18" s="620"/>
      <c r="H18" s="622"/>
      <c r="I18" s="171"/>
      <c r="J18" s="172"/>
      <c r="K18" s="357"/>
      <c r="L18" s="176" t="s">
        <v>375</v>
      </c>
      <c r="M18" s="731"/>
      <c r="N18" s="722"/>
      <c r="O18" s="722"/>
      <c r="P18" s="722"/>
      <c r="Q18" s="722"/>
      <c r="R18" s="722"/>
      <c r="S18" s="732"/>
    </row>
    <row r="19" spans="1:19" x14ac:dyDescent="0.25">
      <c r="A19" s="85" t="s">
        <v>73</v>
      </c>
      <c r="B19" s="86">
        <v>1</v>
      </c>
      <c r="C19" s="87">
        <f>SUM(C20:C20)</f>
        <v>0</v>
      </c>
      <c r="D19" s="87"/>
      <c r="E19" s="87"/>
      <c r="F19" s="88">
        <f>SUM(F20:F20)</f>
        <v>0</v>
      </c>
      <c r="G19" s="88">
        <f>SUM(G20:G20)</f>
        <v>0</v>
      </c>
      <c r="H19" s="88">
        <f>SUM(H20:H20)</f>
        <v>0</v>
      </c>
      <c r="I19" s="664" t="s">
        <v>248</v>
      </c>
      <c r="J19" s="664"/>
      <c r="K19" s="776"/>
      <c r="L19" s="777"/>
      <c r="M19" s="153"/>
      <c r="N19" s="153"/>
      <c r="O19" s="153"/>
      <c r="P19" s="153"/>
      <c r="Q19" s="153"/>
      <c r="R19" s="153"/>
      <c r="S19" s="153"/>
    </row>
    <row r="20" spans="1:19" ht="15" customHeight="1" x14ac:dyDescent="0.25">
      <c r="A20" s="89"/>
      <c r="B20" s="90">
        <v>1</v>
      </c>
      <c r="C20" s="367">
        <f>IF(K21="Yes",1,0)</f>
        <v>0</v>
      </c>
      <c r="D20" s="301"/>
      <c r="E20" s="301"/>
      <c r="F20" s="110"/>
      <c r="G20" s="110"/>
      <c r="H20" s="110"/>
      <c r="I20" s="712"/>
      <c r="J20" s="712"/>
      <c r="K20" s="710" t="s">
        <v>250</v>
      </c>
      <c r="L20" s="736"/>
      <c r="M20" s="792"/>
      <c r="N20" s="733"/>
      <c r="O20" s="733"/>
      <c r="P20" s="733"/>
      <c r="Q20" s="733"/>
      <c r="R20" s="733"/>
      <c r="S20" s="733"/>
    </row>
    <row r="21" spans="1:19" s="329" customFormat="1" ht="15" customHeight="1" thickBot="1" x14ac:dyDescent="0.3">
      <c r="A21" s="718"/>
      <c r="B21" s="719"/>
      <c r="C21" s="719"/>
      <c r="D21" s="719"/>
      <c r="E21" s="719"/>
      <c r="F21" s="719"/>
      <c r="G21" s="719"/>
      <c r="H21" s="766"/>
      <c r="I21" s="328"/>
      <c r="J21" s="206"/>
      <c r="K21" s="357"/>
      <c r="L21" s="214" t="s">
        <v>460</v>
      </c>
      <c r="M21" s="632"/>
      <c r="N21" s="633"/>
      <c r="O21" s="633"/>
      <c r="P21" s="633"/>
      <c r="Q21" s="633"/>
      <c r="R21" s="633"/>
      <c r="S21" s="633"/>
    </row>
    <row r="22" spans="1:19" ht="15" customHeight="1" x14ac:dyDescent="0.25">
      <c r="A22" s="159" t="s">
        <v>204</v>
      </c>
      <c r="B22" s="156">
        <v>1</v>
      </c>
      <c r="C22" s="160">
        <f t="shared" ref="C22:H22" si="0">SUM(C23:C23)</f>
        <v>0</v>
      </c>
      <c r="D22" s="160"/>
      <c r="E22" s="160"/>
      <c r="F22" s="161">
        <f t="shared" si="0"/>
        <v>0</v>
      </c>
      <c r="G22" s="161">
        <f t="shared" si="0"/>
        <v>0</v>
      </c>
      <c r="H22" s="161">
        <f t="shared" si="0"/>
        <v>0</v>
      </c>
      <c r="I22" s="641" t="s">
        <v>100</v>
      </c>
      <c r="J22" s="642"/>
      <c r="K22" s="642"/>
      <c r="L22" s="658"/>
      <c r="M22" s="153"/>
      <c r="N22" s="153"/>
      <c r="O22" s="153"/>
      <c r="P22" s="153"/>
      <c r="Q22" s="153"/>
      <c r="R22" s="153"/>
      <c r="S22" s="153"/>
    </row>
    <row r="23" spans="1:19" ht="41.25" customHeight="1" thickBot="1" x14ac:dyDescent="0.3">
      <c r="A23" s="89"/>
      <c r="B23" s="90">
        <v>1</v>
      </c>
      <c r="C23" s="367">
        <f>IF(K24="Yes",1,0)</f>
        <v>0</v>
      </c>
      <c r="D23" s="301"/>
      <c r="E23" s="301"/>
      <c r="F23" s="110"/>
      <c r="G23" s="110"/>
      <c r="H23" s="110"/>
      <c r="I23" s="645"/>
      <c r="J23" s="645"/>
      <c r="K23" s="710" t="s">
        <v>251</v>
      </c>
      <c r="L23" s="736"/>
      <c r="M23" s="731"/>
      <c r="N23" s="722"/>
      <c r="O23" s="722"/>
      <c r="P23" s="722"/>
      <c r="Q23" s="722"/>
      <c r="R23" s="722"/>
      <c r="S23" s="732"/>
    </row>
    <row r="24" spans="1:19" s="329" customFormat="1" ht="27.75" customHeight="1" thickBot="1" x14ac:dyDescent="0.3">
      <c r="A24" s="718"/>
      <c r="B24" s="719"/>
      <c r="C24" s="719"/>
      <c r="D24" s="719"/>
      <c r="E24" s="719"/>
      <c r="F24" s="719"/>
      <c r="G24" s="719"/>
      <c r="H24" s="766"/>
      <c r="I24" s="187"/>
      <c r="J24" s="187"/>
      <c r="K24" s="356"/>
      <c r="L24" s="345" t="s">
        <v>461</v>
      </c>
      <c r="M24" s="327"/>
      <c r="N24" s="327"/>
      <c r="O24" s="327"/>
      <c r="P24" s="327"/>
      <c r="Q24" s="327"/>
      <c r="R24" s="327"/>
      <c r="S24" s="327"/>
    </row>
    <row r="25" spans="1:19" ht="15.75" thickBot="1" x14ac:dyDescent="0.3">
      <c r="A25" s="159" t="s">
        <v>205</v>
      </c>
      <c r="B25" s="156">
        <v>1</v>
      </c>
      <c r="C25" s="160">
        <f t="shared" ref="C25:H25" si="1">SUM(C26:C26)</f>
        <v>0</v>
      </c>
      <c r="D25" s="160"/>
      <c r="E25" s="160"/>
      <c r="F25" s="161">
        <f t="shared" si="1"/>
        <v>0</v>
      </c>
      <c r="G25" s="161">
        <f t="shared" si="1"/>
        <v>0</v>
      </c>
      <c r="H25" s="161">
        <f t="shared" si="1"/>
        <v>0</v>
      </c>
      <c r="I25" s="664" t="s">
        <v>72</v>
      </c>
      <c r="J25" s="664"/>
      <c r="K25" s="664"/>
      <c r="L25" s="665"/>
      <c r="M25" s="182"/>
      <c r="N25" s="182"/>
      <c r="O25" s="182"/>
      <c r="P25" s="182"/>
      <c r="Q25" s="182"/>
      <c r="R25" s="182"/>
      <c r="S25" s="182"/>
    </row>
    <row r="26" spans="1:19" ht="90.75" customHeight="1" x14ac:dyDescent="0.25">
      <c r="A26" s="108"/>
      <c r="B26" s="109">
        <v>1</v>
      </c>
      <c r="C26" s="363">
        <f>IF(D26&lt;2,D26,1)</f>
        <v>0</v>
      </c>
      <c r="D26" s="300">
        <f>IF(K27="Yes",1,0)+IF(K28="Yes",1,0)</f>
        <v>0</v>
      </c>
      <c r="E26" s="300"/>
      <c r="F26" s="110"/>
      <c r="G26" s="110"/>
      <c r="H26" s="110"/>
      <c r="I26" s="712"/>
      <c r="J26" s="712"/>
      <c r="K26" s="710" t="s">
        <v>491</v>
      </c>
      <c r="L26" s="736"/>
      <c r="M26" s="726"/>
      <c r="N26" s="727"/>
      <c r="O26" s="727"/>
      <c r="P26" s="727"/>
      <c r="Q26" s="727"/>
      <c r="R26" s="727"/>
      <c r="S26" s="728"/>
    </row>
    <row r="27" spans="1:19" s="174" customFormat="1" ht="30" customHeight="1" thickBot="1" x14ac:dyDescent="0.3">
      <c r="A27" s="615"/>
      <c r="B27" s="616"/>
      <c r="C27" s="616"/>
      <c r="D27" s="616"/>
      <c r="E27" s="616"/>
      <c r="F27" s="616"/>
      <c r="G27" s="616"/>
      <c r="H27" s="666"/>
      <c r="I27" s="173"/>
      <c r="J27" s="183"/>
      <c r="K27" s="357"/>
      <c r="L27" s="323" t="s">
        <v>377</v>
      </c>
      <c r="M27" s="731"/>
      <c r="N27" s="722"/>
      <c r="O27" s="722"/>
      <c r="P27" s="722"/>
      <c r="Q27" s="722"/>
      <c r="R27" s="722"/>
      <c r="S27" s="732"/>
    </row>
    <row r="28" spans="1:19" s="329" customFormat="1" ht="16.5" customHeight="1" thickBot="1" x14ac:dyDescent="0.3">
      <c r="A28" s="619"/>
      <c r="B28" s="620"/>
      <c r="C28" s="620"/>
      <c r="D28" s="620"/>
      <c r="E28" s="620"/>
      <c r="F28" s="620"/>
      <c r="G28" s="620"/>
      <c r="H28" s="622"/>
      <c r="I28" s="328"/>
      <c r="J28" s="206"/>
      <c r="K28" s="357"/>
      <c r="L28" s="328" t="s">
        <v>462</v>
      </c>
      <c r="M28" s="327"/>
      <c r="N28" s="327"/>
      <c r="O28" s="327"/>
      <c r="P28" s="327"/>
      <c r="Q28" s="327"/>
      <c r="R28" s="327"/>
      <c r="S28" s="327"/>
    </row>
    <row r="29" spans="1:19" ht="15" customHeight="1" thickBot="1" x14ac:dyDescent="0.3">
      <c r="A29" s="85" t="s">
        <v>206</v>
      </c>
      <c r="B29" s="86">
        <v>2</v>
      </c>
      <c r="C29" s="87">
        <f t="shared" ref="C29:H29" si="2">SUM(C30:C30)</f>
        <v>0</v>
      </c>
      <c r="D29" s="87"/>
      <c r="E29" s="87"/>
      <c r="F29" s="88">
        <f t="shared" si="2"/>
        <v>0</v>
      </c>
      <c r="G29" s="88">
        <f t="shared" si="2"/>
        <v>0</v>
      </c>
      <c r="H29" s="88">
        <f t="shared" si="2"/>
        <v>0</v>
      </c>
      <c r="I29" s="641" t="s">
        <v>66</v>
      </c>
      <c r="J29" s="642"/>
      <c r="K29" s="659"/>
      <c r="L29" s="650"/>
      <c r="M29" s="182"/>
      <c r="N29" s="182"/>
      <c r="O29" s="182"/>
      <c r="P29" s="182"/>
      <c r="Q29" s="182"/>
      <c r="R29" s="182"/>
      <c r="S29" s="182"/>
    </row>
    <row r="30" spans="1:19" ht="71.25" customHeight="1" thickBot="1" x14ac:dyDescent="0.3">
      <c r="A30" s="108"/>
      <c r="B30" s="109">
        <v>2</v>
      </c>
      <c r="C30" s="367">
        <f>IF(K31="Yes",1,0)</f>
        <v>0</v>
      </c>
      <c r="D30" s="301"/>
      <c r="E30" s="301"/>
      <c r="F30" s="110"/>
      <c r="G30" s="110"/>
      <c r="H30" s="110"/>
      <c r="I30" s="645"/>
      <c r="J30" s="645"/>
      <c r="K30" s="710" t="s">
        <v>214</v>
      </c>
      <c r="L30" s="736"/>
      <c r="M30" s="726"/>
      <c r="N30" s="727"/>
      <c r="O30" s="727"/>
      <c r="P30" s="727"/>
      <c r="Q30" s="727"/>
      <c r="R30" s="727"/>
      <c r="S30" s="728"/>
    </row>
    <row r="31" spans="1:19" s="329" customFormat="1" ht="17.25" customHeight="1" x14ac:dyDescent="0.25">
      <c r="A31" s="615"/>
      <c r="B31" s="616"/>
      <c r="C31" s="616"/>
      <c r="D31" s="616"/>
      <c r="E31" s="616"/>
      <c r="F31" s="616"/>
      <c r="G31" s="616"/>
      <c r="H31" s="616"/>
      <c r="I31" s="330"/>
      <c r="J31" s="330"/>
      <c r="K31" s="360"/>
      <c r="L31" s="273" t="s">
        <v>448</v>
      </c>
      <c r="M31" s="729"/>
      <c r="N31" s="721"/>
      <c r="O31" s="721"/>
      <c r="P31" s="721"/>
      <c r="Q31" s="721"/>
      <c r="R31" s="721"/>
      <c r="S31" s="730"/>
    </row>
    <row r="32" spans="1:19" s="194" customFormat="1" ht="18" customHeight="1" x14ac:dyDescent="0.25">
      <c r="A32" s="617"/>
      <c r="B32" s="618"/>
      <c r="C32" s="618"/>
      <c r="D32" s="618"/>
      <c r="E32" s="618"/>
      <c r="F32" s="618"/>
      <c r="G32" s="618"/>
      <c r="H32" s="618"/>
      <c r="I32" s="193"/>
      <c r="J32" s="193"/>
      <c r="K32" s="647" t="s">
        <v>170</v>
      </c>
      <c r="L32" s="710"/>
      <c r="M32" s="729"/>
      <c r="N32" s="721"/>
      <c r="O32" s="721"/>
      <c r="P32" s="721"/>
      <c r="Q32" s="721"/>
      <c r="R32" s="721"/>
      <c r="S32" s="730"/>
    </row>
    <row r="33" spans="1:19" s="174" customFormat="1" ht="54" customHeight="1" thickBot="1" x14ac:dyDescent="0.3">
      <c r="A33" s="619"/>
      <c r="B33" s="620"/>
      <c r="C33" s="620"/>
      <c r="D33" s="620"/>
      <c r="E33" s="620"/>
      <c r="F33" s="620"/>
      <c r="G33" s="620"/>
      <c r="H33" s="620"/>
      <c r="I33" s="181"/>
      <c r="J33" s="181"/>
      <c r="K33" s="624"/>
      <c r="L33" s="799"/>
      <c r="M33" s="731"/>
      <c r="N33" s="722"/>
      <c r="O33" s="722"/>
      <c r="P33" s="722"/>
      <c r="Q33" s="722"/>
      <c r="R33" s="722"/>
      <c r="S33" s="732"/>
    </row>
    <row r="34" spans="1:19" x14ac:dyDescent="0.25">
      <c r="A34" s="92"/>
      <c r="B34" s="93"/>
      <c r="C34" s="94"/>
      <c r="D34" s="94"/>
      <c r="E34" s="94"/>
      <c r="F34" s="94"/>
      <c r="G34" s="94"/>
      <c r="H34" s="94"/>
      <c r="I34" s="74"/>
      <c r="J34" s="74"/>
      <c r="K34" s="74"/>
      <c r="L34" s="175"/>
      <c r="M34" s="802"/>
      <c r="N34" s="803"/>
      <c r="O34" s="803"/>
      <c r="P34" s="803"/>
      <c r="Q34" s="803"/>
      <c r="R34" s="803"/>
      <c r="S34" s="804"/>
    </row>
    <row r="35" spans="1:19" x14ac:dyDescent="0.25">
      <c r="A35" s="95" t="s">
        <v>179</v>
      </c>
      <c r="B35" s="96"/>
      <c r="C35" s="97"/>
      <c r="D35" s="97"/>
      <c r="E35" s="97"/>
      <c r="F35" s="97"/>
      <c r="G35" s="368"/>
      <c r="H35" s="113"/>
      <c r="I35" s="113"/>
      <c r="J35" s="113"/>
      <c r="K35" s="113"/>
      <c r="L35" s="115"/>
      <c r="M35" s="147"/>
      <c r="N35" s="113"/>
      <c r="O35" s="113"/>
      <c r="P35" s="113"/>
      <c r="Q35" s="113"/>
      <c r="R35" s="113"/>
      <c r="S35" s="115"/>
    </row>
    <row r="36" spans="1:19" ht="15.75" thickBot="1" x14ac:dyDescent="0.3">
      <c r="A36" s="98" t="s">
        <v>180</v>
      </c>
      <c r="B36" s="99"/>
      <c r="C36" s="100"/>
      <c r="D36" s="100"/>
      <c r="E36" s="100"/>
      <c r="F36" s="100"/>
      <c r="G36" s="362"/>
      <c r="H36" s="114"/>
      <c r="I36" s="114"/>
      <c r="J36" s="114"/>
      <c r="K36" s="114"/>
      <c r="L36" s="116"/>
      <c r="M36" s="144"/>
      <c r="N36" s="145"/>
      <c r="O36" s="145"/>
      <c r="P36" s="145"/>
      <c r="Q36" s="145"/>
      <c r="R36" s="145"/>
      <c r="S36" s="146"/>
    </row>
    <row r="37" spans="1:19" ht="15" customHeight="1" x14ac:dyDescent="0.25">
      <c r="A37" s="621"/>
      <c r="B37" s="621"/>
      <c r="C37" s="621"/>
      <c r="D37" s="621"/>
      <c r="E37" s="621"/>
      <c r="F37" s="621"/>
      <c r="G37" s="621"/>
      <c r="H37" s="621"/>
      <c r="I37" s="621"/>
      <c r="J37" s="621"/>
      <c r="K37" s="621"/>
      <c r="L37" s="621"/>
      <c r="M37" s="120"/>
      <c r="N37" s="120"/>
      <c r="O37" s="120"/>
      <c r="P37" s="120"/>
      <c r="Q37" s="120"/>
      <c r="R37" s="120"/>
      <c r="S37" s="101"/>
    </row>
    <row r="38" spans="1:19" x14ac:dyDescent="0.25">
      <c r="F38" s="117"/>
      <c r="G38" s="117"/>
      <c r="H38" s="117"/>
    </row>
    <row r="39" spans="1:19" x14ac:dyDescent="0.25">
      <c r="F39" s="117"/>
      <c r="G39" s="117"/>
      <c r="H39" s="117"/>
    </row>
  </sheetData>
  <sheetProtection password="E873" sheet="1" objects="1" scenarios="1"/>
  <mergeCells count="48">
    <mergeCell ref="M34:S34"/>
    <mergeCell ref="M23:S23"/>
    <mergeCell ref="M30:S33"/>
    <mergeCell ref="M26:S27"/>
    <mergeCell ref="K30:L30"/>
    <mergeCell ref="K26:L26"/>
    <mergeCell ref="K23:L23"/>
    <mergeCell ref="I25:L25"/>
    <mergeCell ref="I26:J26"/>
    <mergeCell ref="I29:L29"/>
    <mergeCell ref="M4:S4"/>
    <mergeCell ref="M5:S7"/>
    <mergeCell ref="I16:J16"/>
    <mergeCell ref="K16:L16"/>
    <mergeCell ref="I7:L7"/>
    <mergeCell ref="I8:L8"/>
    <mergeCell ref="I9:J9"/>
    <mergeCell ref="K9:L9"/>
    <mergeCell ref="I15:L15"/>
    <mergeCell ref="K5:L5"/>
    <mergeCell ref="K6:L6"/>
    <mergeCell ref="K4:L4"/>
    <mergeCell ref="A37:L37"/>
    <mergeCell ref="K32:L32"/>
    <mergeCell ref="A1:L1"/>
    <mergeCell ref="A2:L2"/>
    <mergeCell ref="A3:L3"/>
    <mergeCell ref="A4:C4"/>
    <mergeCell ref="F4:H4"/>
    <mergeCell ref="I4:J6"/>
    <mergeCell ref="A5:A6"/>
    <mergeCell ref="A10:H14"/>
    <mergeCell ref="A17:H18"/>
    <mergeCell ref="K33:L33"/>
    <mergeCell ref="I30:J30"/>
    <mergeCell ref="I19:L19"/>
    <mergeCell ref="I20:J20"/>
    <mergeCell ref="F7:H7"/>
    <mergeCell ref="A21:H21"/>
    <mergeCell ref="M20:S21"/>
    <mergeCell ref="A24:H24"/>
    <mergeCell ref="A31:H33"/>
    <mergeCell ref="A27:H28"/>
    <mergeCell ref="K20:L20"/>
    <mergeCell ref="I22:L22"/>
    <mergeCell ref="I23:J23"/>
    <mergeCell ref="M16:S18"/>
    <mergeCell ref="M9:S14"/>
  </mergeCells>
  <dataValidations count="7">
    <dataValidation type="list" allowBlank="1" showInputMessage="1" showErrorMessage="1" sqref="K17">
      <formula1>"NA, Yes, No"</formula1>
    </dataValidation>
    <dataValidation type="list" allowBlank="1" showInputMessage="1" showErrorMessage="1" sqref="F9:H9">
      <formula1>"0, ?, 1, 2, 3, 4, 5, 6, 7, 8, 9, 10, 11, 12, 13, 14, 15, 16, 17, 18, 19, 20"</formula1>
    </dataValidation>
    <dataValidation type="list" allowBlank="1" showInputMessage="1" showErrorMessage="1" sqref="F16:H16">
      <formula1>"0, ?, 1, 2, 3, 4, 5"</formula1>
    </dataValidation>
    <dataValidation type="list" allowBlank="1" showInputMessage="1" showErrorMessage="1" sqref="F26:H26 F20:H20 F23:H23">
      <formula1>"0, ?, 1"</formula1>
    </dataValidation>
    <dataValidation type="list" allowBlank="1" showInputMessage="1" showErrorMessage="1" sqref="F30:H30">
      <formula1>"0, ?, 1, 2"</formula1>
    </dataValidation>
    <dataValidation type="list" allowBlank="1" showInputMessage="1" showErrorMessage="1" sqref="K14 K10:K11 K18 K21 K24">
      <formula1>"NA, Yes"</formula1>
    </dataValidation>
    <dataValidation type="list" allowBlank="1" showInputMessage="1" showErrorMessage="1" sqref="K31 K27:K28">
      <formula1>"NA,Yes"</formula1>
    </dataValidation>
  </dataValidations>
  <printOptions horizontalCentered="1"/>
  <pageMargins left="0.7" right="0.7" top="0.39" bottom="0.67" header="0.3" footer="0.3"/>
  <pageSetup scale="84" orientation="landscape" r:id="rId1"/>
  <headerFooter>
    <oddFooter>&amp;LFGBC Development Certification&amp;C&amp;G&amp;R&amp;P of &amp;N</oddFooter>
  </headerFooter>
  <rowBreaks count="1" manualBreakCount="1">
    <brk id="28"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Instructions</vt:lpstr>
      <vt:lpstr>Project Registration</vt:lpstr>
      <vt:lpstr>Final Application</vt:lpstr>
      <vt:lpstr>Project Evaluation Use Only</vt:lpstr>
      <vt:lpstr>Protection</vt:lpstr>
      <vt:lpstr>Circulation</vt:lpstr>
      <vt:lpstr>Utilities</vt:lpstr>
      <vt:lpstr>Amenities</vt:lpstr>
      <vt:lpstr>Covenants and Deed_Restrictions</vt:lpstr>
      <vt:lpstr>Education</vt:lpstr>
      <vt:lpstr>Submittals</vt:lpstr>
      <vt:lpstr>P1pts</vt:lpstr>
      <vt:lpstr>P2pts</vt:lpstr>
      <vt:lpstr>P3pts</vt:lpstr>
      <vt:lpstr>Amenities!Print_Area</vt:lpstr>
      <vt:lpstr>Circulation!Print_Area</vt:lpstr>
      <vt:lpstr>'Covenants and Deed_Restrictions'!Print_Area</vt:lpstr>
      <vt:lpstr>Education!Print_Area</vt:lpstr>
      <vt:lpstr>'Final Application'!Print_Area</vt:lpstr>
      <vt:lpstr>Instructions!Print_Area</vt:lpstr>
      <vt:lpstr>'Project Evaluation Use Only'!Print_Area</vt:lpstr>
      <vt:lpstr>'Project Registration'!Print_Area</vt:lpstr>
      <vt:lpstr>Protection!Print_Area</vt:lpstr>
      <vt:lpstr>Submittals!Print_Area</vt:lpstr>
      <vt:lpstr>Utilities!Print_Area</vt:lpstr>
    </vt:vector>
  </TitlesOfParts>
  <Company>The Pizzuti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Wrenn</dc:creator>
  <cp:lastModifiedBy>Suzanne Cook</cp:lastModifiedBy>
  <cp:lastPrinted>2012-03-05T20:12:58Z</cp:lastPrinted>
  <dcterms:created xsi:type="dcterms:W3CDTF">2010-08-24T17:24:16Z</dcterms:created>
  <dcterms:modified xsi:type="dcterms:W3CDTF">2012-11-09T15:27:23Z</dcterms:modified>
</cp:coreProperties>
</file>